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mc:AlternateContent xmlns:mc="http://schemas.openxmlformats.org/markup-compatibility/2006">
    <mc:Choice Requires="x15">
      <x15ac:absPath xmlns:x15ac="http://schemas.microsoft.com/office/spreadsheetml/2010/11/ac" url="C:\Users\mkjcuser06\Desktop\R4.10.1HP\"/>
    </mc:Choice>
  </mc:AlternateContent>
  <xr:revisionPtr revIDLastSave="0" documentId="8_{2186F34F-2122-4BE5-B609-53A5EC17F4C2}" xr6:coauthVersionLast="47" xr6:coauthVersionMax="47" xr10:uidLastSave="{00000000-0000-0000-0000-000000000000}"/>
  <workbookProtection workbookPassword="CC51" lockStructure="1"/>
  <bookViews>
    <workbookView xWindow="-120" yWindow="-120" windowWidth="19440" windowHeight="15000" tabRatio="812" xr2:uid="{00000000-000D-0000-FFFF-FFFF00000000}"/>
  </bookViews>
  <sheets>
    <sheet name="共通条件・結果" sheetId="131" r:id="rId1"/>
    <sheet name="Ａ（北）" sheetId="112" r:id="rId2"/>
    <sheet name="Ａ（北東）" sheetId="121" r:id="rId3"/>
    <sheet name="Ａ（東）" sheetId="122" r:id="rId4"/>
    <sheet name="Ａ（南東）" sheetId="123" r:id="rId5"/>
    <sheet name="Ａ（南）" sheetId="124" r:id="rId6"/>
    <sheet name="Ａ（南西）" sheetId="125" r:id="rId7"/>
    <sheet name="Ａ（西）" sheetId="126" r:id="rId8"/>
    <sheet name="Ａ（北西）" sheetId="127" r:id="rId9"/>
    <sheet name="Ｂ（屋根・床等）" sheetId="110" r:id="rId10"/>
    <sheet name="Ｃ（基礎）" sheetId="130" r:id="rId11"/>
    <sheet name="【付録】" sheetId="129" r:id="rId12"/>
    <sheet name="外皮計算書簡単ガイド" sheetId="132" r:id="rId13"/>
    <sheet name="更新履歴" sheetId="128" r:id="rId14"/>
  </sheets>
  <externalReferences>
    <externalReference r:id="rId15"/>
    <externalReference r:id="rId16"/>
    <externalReference r:id="rId17"/>
    <externalReference r:id="rId18"/>
  </externalReferences>
  <definedNames>
    <definedName name="_xlnm.Print_Area" localSheetId="11">【付録】!$A$1:$AC$45</definedName>
    <definedName name="_xlnm.Print_Area" localSheetId="7">'Ａ（西）'!$B$2:$AB$46</definedName>
    <definedName name="_xlnm.Print_Area" localSheetId="3">'Ａ（東）'!$B$2:$AB$46</definedName>
    <definedName name="_xlnm.Print_Area" localSheetId="5">'Ａ（南）'!$B$2:$AB$46</definedName>
    <definedName name="_xlnm.Print_Area" localSheetId="6">'Ａ（南西）'!$B$2:$AB$46</definedName>
    <definedName name="_xlnm.Print_Area" localSheetId="4">'Ａ（南東）'!$B$2:$AB$46</definedName>
    <definedName name="_xlnm.Print_Area" localSheetId="1">'Ａ（北）'!$B$2:$AB$46</definedName>
    <definedName name="_xlnm.Print_Area" localSheetId="8">'Ａ（北西）'!$B$2:$AB$46</definedName>
    <definedName name="_xlnm.Print_Area" localSheetId="2">'Ａ（北東）'!$B$2:$AB$46</definedName>
    <definedName name="_xlnm.Print_Area" localSheetId="9">'Ｂ（屋根・床等）'!$B$2:$AA$35</definedName>
    <definedName name="_xlnm.Print_Area" localSheetId="10">'Ｃ（基礎）'!$B$2:$AC$46</definedName>
    <definedName name="_xlnm.Print_Area" localSheetId="12">外皮計算書簡単ガイド!$A$1:$K$177</definedName>
    <definedName name="_xlnm.Print_Area" localSheetId="0">共通条件・結果!$B$2:$AC$28</definedName>
    <definedName name="_xlnm.Print_Area" localSheetId="13">更新履歴!$A$1:$F$20</definedName>
    <definedName name="温度差係数">'Ｂ（屋根・床等）'!$AD$19:$AD$20</definedName>
    <definedName name="夏方位係数" localSheetId="11">#REF!</definedName>
    <definedName name="夏方位係数" localSheetId="7">'[1]Ｃ（基礎）'!$AM$29:$AN$36</definedName>
    <definedName name="夏方位係数" localSheetId="3">'[1]Ｃ（基礎）'!$AM$29:$AN$36</definedName>
    <definedName name="夏方位係数" localSheetId="5">'[1]Ｃ（基礎）'!$AM$29:$AN$36</definedName>
    <definedName name="夏方位係数" localSheetId="6">'[1]Ｃ（基礎）'!$AM$29:$AN$36</definedName>
    <definedName name="夏方位係数" localSheetId="4">'[1]Ｃ（基礎）'!$AM$29:$AN$36</definedName>
    <definedName name="夏方位係数" localSheetId="1">'[1]Ｃ（基礎）'!$AM$29:$AN$36</definedName>
    <definedName name="夏方位係数" localSheetId="8">'[1]Ｃ（基礎）'!$AM$29:$AN$36</definedName>
    <definedName name="夏方位係数" localSheetId="2">'[1]Ｃ（基礎）'!$AM$29:$AN$36</definedName>
    <definedName name="夏方位係数" localSheetId="10">'Ｃ（基礎）'!$AM$35:$AN$42</definedName>
    <definedName name="夏方位係数" localSheetId="0">'[2]Ｃ（基礎）'!$AM$35:$AN$42</definedName>
    <definedName name="夏方位係数" localSheetId="13">'[3]Ｃ（基礎）'!$AM$29:$AN$36</definedName>
    <definedName name="夏方位係数">#REF!</definedName>
    <definedName name="冬方位係数" localSheetId="11">#REF!</definedName>
    <definedName name="冬方位係数" localSheetId="7">'[1]Ｃ（基礎）'!$AO$29:$AP$36</definedName>
    <definedName name="冬方位係数" localSheetId="3">'[1]Ｃ（基礎）'!$AO$29:$AP$36</definedName>
    <definedName name="冬方位係数" localSheetId="5">'[1]Ｃ（基礎）'!$AO$29:$AP$36</definedName>
    <definedName name="冬方位係数" localSheetId="6">'[1]Ｃ（基礎）'!$AO$29:$AP$36</definedName>
    <definedName name="冬方位係数" localSheetId="4">'[1]Ｃ（基礎）'!$AO$29:$AP$36</definedName>
    <definedName name="冬方位係数" localSheetId="1">'[1]Ｃ（基礎）'!$AO$29:$AP$36</definedName>
    <definedName name="冬方位係数" localSheetId="8">'[1]Ｃ（基礎）'!$AO$29:$AP$36</definedName>
    <definedName name="冬方位係数" localSheetId="2">'[1]Ｃ（基礎）'!$AO$29:$AP$36</definedName>
    <definedName name="冬方位係数" localSheetId="10">'Ｃ（基礎）'!$AO$35:$AP$42</definedName>
    <definedName name="冬方位係数" localSheetId="0">'[2]Ｃ（基礎）'!$AO$35:$AP$42</definedName>
    <definedName name="冬方位係数" localSheetId="13">'[3]Ｃ（基礎）'!$AO$29:$AP$36</definedName>
    <definedName name="冬方位係数">#REF!</definedName>
    <definedName name="方位" localSheetId="11">[4]新!$AE$35:$AE$42</definedName>
    <definedName name="方位" localSheetId="7">'[1]Ｃ（基礎）'!$AE$29:$AE$36</definedName>
    <definedName name="方位" localSheetId="3">'[1]Ｃ（基礎）'!$AE$29:$AE$36</definedName>
    <definedName name="方位" localSheetId="5">'[1]Ｃ（基礎）'!$AE$29:$AE$36</definedName>
    <definedName name="方位" localSheetId="6">'[1]Ｃ（基礎）'!$AE$29:$AE$36</definedName>
    <definedName name="方位" localSheetId="4">'[1]Ｃ（基礎）'!$AE$29:$AE$36</definedName>
    <definedName name="方位" localSheetId="1">'[1]Ｃ（基礎）'!$AE$29:$AE$36</definedName>
    <definedName name="方位" localSheetId="8">'[1]Ｃ（基礎）'!$AE$29:$AE$36</definedName>
    <definedName name="方位" localSheetId="2">'[1]Ｃ（基礎）'!$AE$29:$AE$36</definedName>
    <definedName name="方位" localSheetId="10">'Ｃ（基礎）'!$AE$35:$AE$42</definedName>
    <definedName name="方位" localSheetId="0">'[2]Ｃ（基礎）'!$AE$35:$AE$42</definedName>
    <definedName name="方位" localSheetId="13">'[3]Ｃ（基礎）'!$AE$29:$AE$36</definedName>
    <definedName name="方位">#REF!</definedName>
    <definedName name="方位基礎">#REF!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8" i="131" l="1"/>
  <c r="O17" i="131"/>
  <c r="Q43" i="112" l="1"/>
  <c r="V8" i="112"/>
  <c r="AE2" i="129"/>
  <c r="AE2" i="121" l="1"/>
  <c r="AE2" i="122"/>
  <c r="AE2" i="123"/>
  <c r="AE2" i="124"/>
  <c r="AE2" i="125"/>
  <c r="AE2" i="126"/>
  <c r="AE2" i="127"/>
  <c r="AE2" i="110"/>
  <c r="AE2" i="130"/>
  <c r="AE2" i="112"/>
  <c r="P10" i="110" l="1"/>
  <c r="P11" i="110"/>
  <c r="P12" i="110"/>
  <c r="P9" i="110"/>
  <c r="P8" i="110"/>
  <c r="AK9" i="125"/>
  <c r="AK10" i="125"/>
  <c r="AK11" i="125"/>
  <c r="AK12" i="125"/>
  <c r="AK13" i="125"/>
  <c r="AK14" i="125"/>
  <c r="AK15" i="125"/>
  <c r="AK16" i="125"/>
  <c r="AK17" i="125"/>
  <c r="AK18" i="125"/>
  <c r="AK19" i="125"/>
  <c r="AK8" i="125"/>
  <c r="AK9" i="124"/>
  <c r="AK10" i="124"/>
  <c r="AK11" i="124"/>
  <c r="AK12" i="124"/>
  <c r="AK13" i="124"/>
  <c r="AK14" i="124"/>
  <c r="AK15" i="124"/>
  <c r="AK16" i="124"/>
  <c r="AK17" i="124"/>
  <c r="AK18" i="124"/>
  <c r="AK19" i="124"/>
  <c r="AK8" i="124"/>
  <c r="AK9" i="123"/>
  <c r="AK10" i="123"/>
  <c r="AK11" i="123"/>
  <c r="AK12" i="123"/>
  <c r="AK13" i="123"/>
  <c r="AK14" i="123"/>
  <c r="AK15" i="123"/>
  <c r="AK16" i="123"/>
  <c r="AK17" i="123"/>
  <c r="AK18" i="123"/>
  <c r="AK19" i="123"/>
  <c r="AK8" i="123"/>
  <c r="R26" i="110" l="1"/>
  <c r="R25" i="110"/>
  <c r="R24" i="110"/>
  <c r="R23" i="110"/>
  <c r="R22" i="110"/>
  <c r="R21" i="110"/>
  <c r="R20" i="110"/>
  <c r="Z28" i="123"/>
  <c r="Z27" i="123"/>
  <c r="Z28" i="127"/>
  <c r="X28" i="127"/>
  <c r="V28" i="127"/>
  <c r="Z27" i="127"/>
  <c r="X27" i="127"/>
  <c r="V27" i="127"/>
  <c r="Z26" i="127"/>
  <c r="X26" i="127"/>
  <c r="V26" i="127"/>
  <c r="Z28" i="126"/>
  <c r="Z29" i="126" s="1"/>
  <c r="X28" i="126"/>
  <c r="V28" i="126"/>
  <c r="Z27" i="126"/>
  <c r="X27" i="126"/>
  <c r="V27" i="126"/>
  <c r="Z26" i="126"/>
  <c r="X26" i="126"/>
  <c r="V26" i="126"/>
  <c r="Z28" i="125"/>
  <c r="X28" i="125"/>
  <c r="V28" i="125"/>
  <c r="Z27" i="125"/>
  <c r="X27" i="125"/>
  <c r="V27" i="125"/>
  <c r="Z26" i="125"/>
  <c r="X26" i="125"/>
  <c r="V26" i="125"/>
  <c r="Z28" i="124"/>
  <c r="X28" i="124"/>
  <c r="V28" i="124"/>
  <c r="Z27" i="124"/>
  <c r="X27" i="124"/>
  <c r="V27" i="124"/>
  <c r="Z26" i="124"/>
  <c r="Z29" i="124" s="1"/>
  <c r="X26" i="124"/>
  <c r="V26" i="124"/>
  <c r="X28" i="123"/>
  <c r="V28" i="123"/>
  <c r="X27" i="123"/>
  <c r="V27" i="123"/>
  <c r="Z28" i="122"/>
  <c r="X28" i="122"/>
  <c r="V28" i="122"/>
  <c r="Z27" i="122"/>
  <c r="X27" i="122"/>
  <c r="V27" i="122"/>
  <c r="Z26" i="122"/>
  <c r="X26" i="122"/>
  <c r="V26" i="122"/>
  <c r="Z28" i="121"/>
  <c r="X28" i="121"/>
  <c r="V28" i="121"/>
  <c r="Z27" i="121"/>
  <c r="X27" i="121"/>
  <c r="V27" i="121"/>
  <c r="Z26" i="121"/>
  <c r="Z29" i="121" s="1"/>
  <c r="X26" i="121"/>
  <c r="V26" i="121"/>
  <c r="X28" i="112"/>
  <c r="V28" i="112"/>
  <c r="X27" i="112"/>
  <c r="V27" i="112"/>
  <c r="X26" i="112"/>
  <c r="V26" i="112"/>
  <c r="Z29" i="125" l="1"/>
  <c r="Z29" i="122"/>
  <c r="Z29" i="127"/>
  <c r="X29" i="122"/>
  <c r="X29" i="124"/>
  <c r="V29" i="124"/>
  <c r="V29" i="122"/>
  <c r="V29" i="125"/>
  <c r="V29" i="126"/>
  <c r="X29" i="121"/>
  <c r="V29" i="121"/>
  <c r="X29" i="125"/>
  <c r="V29" i="127"/>
  <c r="X29" i="127"/>
  <c r="X29" i="126"/>
  <c r="V29" i="112"/>
  <c r="X29" i="112"/>
  <c r="P13" i="110" l="1"/>
  <c r="X4" i="127"/>
  <c r="V4" i="127"/>
  <c r="X4" i="126"/>
  <c r="V4" i="126"/>
  <c r="X4" i="125"/>
  <c r="V4" i="125"/>
  <c r="X4" i="124"/>
  <c r="V4" i="124"/>
  <c r="X4" i="123"/>
  <c r="X26" i="123" s="1"/>
  <c r="X29" i="123" s="1"/>
  <c r="V4" i="123"/>
  <c r="V26" i="123" s="1"/>
  <c r="V29" i="123" s="1"/>
  <c r="X4" i="122"/>
  <c r="V4" i="122"/>
  <c r="X4" i="121"/>
  <c r="V4" i="121"/>
  <c r="X4" i="112"/>
  <c r="V4" i="112"/>
  <c r="H45" i="130" l="1"/>
  <c r="AK44" i="130"/>
  <c r="AJ44" i="130"/>
  <c r="AH44" i="130"/>
  <c r="W44" i="130"/>
  <c r="T44" i="130"/>
  <c r="Q44" i="130"/>
  <c r="AK43" i="130"/>
  <c r="AJ43" i="130"/>
  <c r="AH43" i="130"/>
  <c r="W43" i="130"/>
  <c r="T43" i="130"/>
  <c r="Q43" i="130"/>
  <c r="AK42" i="130"/>
  <c r="AJ42" i="130"/>
  <c r="AH42" i="130"/>
  <c r="W42" i="130"/>
  <c r="T42" i="130"/>
  <c r="Q42" i="130"/>
  <c r="AK41" i="130"/>
  <c r="AJ41" i="130"/>
  <c r="AH41" i="130"/>
  <c r="W41" i="130"/>
  <c r="T41" i="130"/>
  <c r="Q41" i="130"/>
  <c r="AK40" i="130"/>
  <c r="AJ40" i="130"/>
  <c r="AH40" i="130"/>
  <c r="W40" i="130"/>
  <c r="T40" i="130"/>
  <c r="Q40" i="130"/>
  <c r="AK39" i="130"/>
  <c r="AJ39" i="130"/>
  <c r="AH39" i="130"/>
  <c r="W39" i="130"/>
  <c r="T39" i="130"/>
  <c r="Q39" i="130"/>
  <c r="AK38" i="130"/>
  <c r="AJ38" i="130"/>
  <c r="AH38" i="130"/>
  <c r="W38" i="130"/>
  <c r="T38" i="130"/>
  <c r="Q38" i="130"/>
  <c r="AK37" i="130"/>
  <c r="AJ37" i="130"/>
  <c r="AH37" i="130"/>
  <c r="W37" i="130"/>
  <c r="T37" i="130"/>
  <c r="Q37" i="130"/>
  <c r="AK36" i="130"/>
  <c r="AJ36" i="130"/>
  <c r="AH36" i="130"/>
  <c r="W36" i="130"/>
  <c r="T36" i="130"/>
  <c r="Q36" i="130"/>
  <c r="AK35" i="130"/>
  <c r="AJ35" i="130"/>
  <c r="AH35" i="130"/>
  <c r="W35" i="130"/>
  <c r="T35" i="130"/>
  <c r="Q35" i="130"/>
  <c r="H30" i="130"/>
  <c r="AH29" i="130"/>
  <c r="Q29" i="130"/>
  <c r="D29" i="130"/>
  <c r="B29" i="130"/>
  <c r="AH28" i="130"/>
  <c r="Q28" i="130"/>
  <c r="D28" i="130"/>
  <c r="B28" i="130"/>
  <c r="AH27" i="130"/>
  <c r="Q27" i="130"/>
  <c r="D27" i="130"/>
  <c r="B27" i="130"/>
  <c r="AH26" i="130"/>
  <c r="Q26" i="130"/>
  <c r="D26" i="130"/>
  <c r="B26" i="130"/>
  <c r="AH25" i="130"/>
  <c r="Q25" i="130"/>
  <c r="D25" i="130"/>
  <c r="B25" i="130"/>
  <c r="AH24" i="130"/>
  <c r="Q24" i="130"/>
  <c r="D24" i="130"/>
  <c r="B24" i="130"/>
  <c r="AH23" i="130"/>
  <c r="Q23" i="130" s="1"/>
  <c r="D23" i="130"/>
  <c r="B23" i="130"/>
  <c r="AH22" i="130"/>
  <c r="Q22" i="130"/>
  <c r="D22" i="130"/>
  <c r="B22" i="130"/>
  <c r="H15" i="130"/>
  <c r="W45" i="130" l="1"/>
  <c r="Q30" i="130"/>
  <c r="T45" i="130"/>
  <c r="Q45" i="130"/>
  <c r="AJ13" i="129"/>
  <c r="AI13" i="129"/>
  <c r="AH13" i="129"/>
  <c r="AG13" i="129"/>
  <c r="AE13" i="129"/>
  <c r="AF13" i="129" s="1"/>
  <c r="AA13" i="129"/>
  <c r="Y13" i="129"/>
  <c r="AJ12" i="129"/>
  <c r="AI12" i="129"/>
  <c r="AH12" i="129"/>
  <c r="AG12" i="129"/>
  <c r="AE12" i="129"/>
  <c r="AF12" i="129" s="1"/>
  <c r="AA12" i="129"/>
  <c r="Y12" i="129"/>
  <c r="AJ11" i="129"/>
  <c r="AI11" i="129"/>
  <c r="AH11" i="129"/>
  <c r="AG11" i="129"/>
  <c r="AE11" i="129"/>
  <c r="AF11" i="129" s="1"/>
  <c r="AA11" i="129"/>
  <c r="Y11" i="129"/>
  <c r="AJ10" i="129"/>
  <c r="AI10" i="129"/>
  <c r="AH10" i="129"/>
  <c r="AG10" i="129"/>
  <c r="AE10" i="129"/>
  <c r="AF10" i="129" s="1"/>
  <c r="AA10" i="129"/>
  <c r="Y10" i="129"/>
  <c r="AJ9" i="129"/>
  <c r="AI9" i="129"/>
  <c r="AH9" i="129"/>
  <c r="AG9" i="129"/>
  <c r="AE9" i="129"/>
  <c r="AF9" i="129" s="1"/>
  <c r="AA9" i="129"/>
  <c r="Y9" i="129"/>
  <c r="AJ8" i="129"/>
  <c r="AI8" i="129"/>
  <c r="AH8" i="129"/>
  <c r="AG8" i="129"/>
  <c r="AE8" i="129"/>
  <c r="AF8" i="129" s="1"/>
  <c r="AA8" i="129"/>
  <c r="Y8" i="129"/>
  <c r="AJ7" i="129"/>
  <c r="AI7" i="129"/>
  <c r="AH7" i="129"/>
  <c r="AG7" i="129"/>
  <c r="AE7" i="129"/>
  <c r="AF7" i="129" s="1"/>
  <c r="AA7" i="129"/>
  <c r="Y7" i="129"/>
  <c r="AJ6" i="129"/>
  <c r="AH6" i="129" s="1"/>
  <c r="AI6" i="129"/>
  <c r="AG6" i="129"/>
  <c r="AE6" i="129"/>
  <c r="AA6" i="129"/>
  <c r="Y6" i="129"/>
  <c r="AF6" i="129" l="1"/>
  <c r="AL8" i="112" l="1"/>
  <c r="AL9" i="112"/>
  <c r="AL10" i="112"/>
  <c r="AL11" i="112"/>
  <c r="AL12" i="112"/>
  <c r="AL13" i="112"/>
  <c r="AL14" i="112"/>
  <c r="AL15" i="112"/>
  <c r="AL16" i="112"/>
  <c r="AL17" i="112"/>
  <c r="AL18" i="112"/>
  <c r="AL19" i="112"/>
  <c r="AL9" i="125"/>
  <c r="AL10" i="125"/>
  <c r="AL11" i="125"/>
  <c r="AL12" i="125"/>
  <c r="AL13" i="125"/>
  <c r="AL14" i="125"/>
  <c r="AL15" i="125"/>
  <c r="AL16" i="125"/>
  <c r="AL17" i="125"/>
  <c r="AL18" i="125"/>
  <c r="AL19" i="125"/>
  <c r="AL8" i="125"/>
  <c r="AL9" i="124"/>
  <c r="AL10" i="124"/>
  <c r="AL11" i="124"/>
  <c r="AL12" i="124"/>
  <c r="AL13" i="124"/>
  <c r="AL14" i="124"/>
  <c r="AL15" i="124"/>
  <c r="AL16" i="124"/>
  <c r="AL17" i="124"/>
  <c r="AL18" i="124"/>
  <c r="AL19" i="124"/>
  <c r="AL8" i="124"/>
  <c r="AL9" i="123"/>
  <c r="AL10" i="123"/>
  <c r="AL11" i="123"/>
  <c r="AL12" i="123"/>
  <c r="AL13" i="123"/>
  <c r="AL14" i="123"/>
  <c r="AL15" i="123"/>
  <c r="AL16" i="123"/>
  <c r="AL17" i="123"/>
  <c r="AL18" i="123"/>
  <c r="AL19" i="123"/>
  <c r="AL8" i="123"/>
  <c r="N8" i="110" l="1"/>
  <c r="Z18" i="112"/>
  <c r="U43" i="112"/>
  <c r="AP41" i="130" l="1"/>
  <c r="AN41" i="130"/>
  <c r="AP38" i="130"/>
  <c r="AN38" i="130"/>
  <c r="AP42" i="130"/>
  <c r="AN42" i="130"/>
  <c r="AP35" i="130"/>
  <c r="AN35" i="130"/>
  <c r="AP39" i="130"/>
  <c r="AN39" i="130"/>
  <c r="AP36" i="130"/>
  <c r="AN36" i="130"/>
  <c r="AP40" i="130"/>
  <c r="AN40" i="130"/>
  <c r="AP37" i="130"/>
  <c r="AN37" i="130"/>
  <c r="U43" i="127" l="1"/>
  <c r="Q43" i="127"/>
  <c r="X39" i="127"/>
  <c r="P39" i="127"/>
  <c r="T39" i="127" s="1"/>
  <c r="X38" i="127"/>
  <c r="P38" i="127"/>
  <c r="V38" i="127" s="1"/>
  <c r="X37" i="127"/>
  <c r="P37" i="127"/>
  <c r="V37" i="127" s="1"/>
  <c r="X36" i="127"/>
  <c r="P36" i="127"/>
  <c r="V36" i="127" s="1"/>
  <c r="P35" i="127"/>
  <c r="X35" i="127" s="1"/>
  <c r="AO28" i="127"/>
  <c r="AN28" i="127" s="1"/>
  <c r="AO27" i="127"/>
  <c r="AN27" i="127" s="1"/>
  <c r="AO26" i="127"/>
  <c r="AN26" i="127" s="1"/>
  <c r="AO19" i="127"/>
  <c r="AN19" i="127" s="1"/>
  <c r="AL19" i="127"/>
  <c r="AI19" i="127" s="1"/>
  <c r="AK19" i="127"/>
  <c r="AH19" i="127"/>
  <c r="Z19" i="127"/>
  <c r="X19" i="127"/>
  <c r="V19" i="127"/>
  <c r="AO18" i="127"/>
  <c r="AN18" i="127" s="1"/>
  <c r="AL18" i="127"/>
  <c r="AK18" i="127"/>
  <c r="AI18" i="127"/>
  <c r="AH18" i="127"/>
  <c r="Z18" i="127"/>
  <c r="X18" i="127"/>
  <c r="V18" i="127"/>
  <c r="AO17" i="127"/>
  <c r="AN17" i="127" s="1"/>
  <c r="AL17" i="127"/>
  <c r="AI17" i="127" s="1"/>
  <c r="AK17" i="127"/>
  <c r="AH17" i="127" s="1"/>
  <c r="AD17" i="127" s="1"/>
  <c r="Z17" i="127"/>
  <c r="X17" i="127"/>
  <c r="V17" i="127"/>
  <c r="AO16" i="127"/>
  <c r="AN16" i="127" s="1"/>
  <c r="AL16" i="127"/>
  <c r="AI16" i="127" s="1"/>
  <c r="AK16" i="127"/>
  <c r="AH16" i="127" s="1"/>
  <c r="Z16" i="127"/>
  <c r="X16" i="127"/>
  <c r="V16" i="127"/>
  <c r="AO15" i="127"/>
  <c r="AN15" i="127" s="1"/>
  <c r="AL15" i="127"/>
  <c r="AI15" i="127" s="1"/>
  <c r="AK15" i="127"/>
  <c r="AH15" i="127" s="1"/>
  <c r="Z15" i="127"/>
  <c r="X15" i="127"/>
  <c r="V15" i="127"/>
  <c r="AO14" i="127"/>
  <c r="AN14" i="127" s="1"/>
  <c r="AL14" i="127"/>
  <c r="AI14" i="127" s="1"/>
  <c r="AK14" i="127"/>
  <c r="AH14" i="127" s="1"/>
  <c r="Z14" i="127"/>
  <c r="X14" i="127"/>
  <c r="V14" i="127"/>
  <c r="AO13" i="127"/>
  <c r="AN13" i="127" s="1"/>
  <c r="AL13" i="127"/>
  <c r="AI13" i="127" s="1"/>
  <c r="AK13" i="127"/>
  <c r="AH13" i="127" s="1"/>
  <c r="Z13" i="127"/>
  <c r="AO12" i="127"/>
  <c r="AN12" i="127" s="1"/>
  <c r="AL12" i="127"/>
  <c r="AI12" i="127" s="1"/>
  <c r="AK12" i="127"/>
  <c r="AH12" i="127" s="1"/>
  <c r="Z12" i="127"/>
  <c r="AO11" i="127"/>
  <c r="AN11" i="127" s="1"/>
  <c r="Z11" i="127" s="1"/>
  <c r="AL11" i="127"/>
  <c r="AI11" i="127" s="1"/>
  <c r="AE11" i="127" s="1"/>
  <c r="X11" i="127" s="1"/>
  <c r="AK11" i="127"/>
  <c r="AH11" i="127" s="1"/>
  <c r="AO10" i="127"/>
  <c r="AN10" i="127" s="1"/>
  <c r="Z10" i="127" s="1"/>
  <c r="AL10" i="127"/>
  <c r="AI10" i="127" s="1"/>
  <c r="AK10" i="127"/>
  <c r="AH10" i="127"/>
  <c r="AO9" i="127"/>
  <c r="AN9" i="127" s="1"/>
  <c r="Z9" i="127" s="1"/>
  <c r="AL9" i="127"/>
  <c r="AI9" i="127" s="1"/>
  <c r="AK9" i="127"/>
  <c r="AH9" i="127" s="1"/>
  <c r="AO8" i="127"/>
  <c r="AN8" i="127" s="1"/>
  <c r="Z8" i="127" s="1"/>
  <c r="AL8" i="127"/>
  <c r="AI8" i="127" s="1"/>
  <c r="AE8" i="127" s="1"/>
  <c r="X8" i="127" s="1"/>
  <c r="AK8" i="127"/>
  <c r="AH8" i="127" s="1"/>
  <c r="U43" i="126"/>
  <c r="Q43" i="126"/>
  <c r="X39" i="126"/>
  <c r="P39" i="126"/>
  <c r="V39" i="126" s="1"/>
  <c r="X38" i="126"/>
  <c r="P38" i="126"/>
  <c r="V38" i="126" s="1"/>
  <c r="X37" i="126"/>
  <c r="P37" i="126"/>
  <c r="V37" i="126" s="1"/>
  <c r="X36" i="126"/>
  <c r="P36" i="126"/>
  <c r="V36" i="126" s="1"/>
  <c r="X35" i="126"/>
  <c r="P35" i="126"/>
  <c r="AO28" i="126"/>
  <c r="AN28" i="126" s="1"/>
  <c r="AO27" i="126"/>
  <c r="AN27" i="126" s="1"/>
  <c r="AO26" i="126"/>
  <c r="AN26" i="126" s="1"/>
  <c r="AO19" i="126"/>
  <c r="AN19" i="126" s="1"/>
  <c r="AL19" i="126"/>
  <c r="AI19" i="126" s="1"/>
  <c r="AK19" i="126"/>
  <c r="AH19" i="126"/>
  <c r="Z19" i="126"/>
  <c r="X19" i="126"/>
  <c r="V19" i="126"/>
  <c r="AO18" i="126"/>
  <c r="AN18" i="126" s="1"/>
  <c r="AL18" i="126"/>
  <c r="AI18" i="126" s="1"/>
  <c r="AK18" i="126"/>
  <c r="AH18" i="126"/>
  <c r="Z18" i="126"/>
  <c r="X18" i="126"/>
  <c r="V18" i="126"/>
  <c r="AO17" i="126"/>
  <c r="AN17" i="126" s="1"/>
  <c r="AL17" i="126"/>
  <c r="AI17" i="126" s="1"/>
  <c r="AK17" i="126"/>
  <c r="AH17" i="126" s="1"/>
  <c r="AD17" i="126" s="1"/>
  <c r="Z17" i="126"/>
  <c r="X17" i="126"/>
  <c r="V17" i="126"/>
  <c r="AO16" i="126"/>
  <c r="AN16" i="126" s="1"/>
  <c r="AL16" i="126"/>
  <c r="AI16" i="126" s="1"/>
  <c r="AK16" i="126"/>
  <c r="AH16" i="126" s="1"/>
  <c r="Z16" i="126"/>
  <c r="X16" i="126"/>
  <c r="V16" i="126"/>
  <c r="AO15" i="126"/>
  <c r="AN15" i="126" s="1"/>
  <c r="AL15" i="126"/>
  <c r="AK15" i="126"/>
  <c r="AH15" i="126" s="1"/>
  <c r="AI15" i="126"/>
  <c r="Z15" i="126"/>
  <c r="X15" i="126"/>
  <c r="V15" i="126"/>
  <c r="AO14" i="126"/>
  <c r="AN14" i="126" s="1"/>
  <c r="AL14" i="126"/>
  <c r="AI14" i="126" s="1"/>
  <c r="AK14" i="126"/>
  <c r="AH14" i="126" s="1"/>
  <c r="Z14" i="126"/>
  <c r="X14" i="126"/>
  <c r="V14" i="126"/>
  <c r="AO13" i="126"/>
  <c r="AN13" i="126" s="1"/>
  <c r="AL13" i="126"/>
  <c r="AI13" i="126" s="1"/>
  <c r="AK13" i="126"/>
  <c r="AH13" i="126" s="1"/>
  <c r="Z13" i="126"/>
  <c r="AO12" i="126"/>
  <c r="AN12" i="126" s="1"/>
  <c r="AL12" i="126"/>
  <c r="AI12" i="126" s="1"/>
  <c r="AK12" i="126"/>
  <c r="AH12" i="126"/>
  <c r="Z12" i="126"/>
  <c r="AO11" i="126"/>
  <c r="AN11" i="126" s="1"/>
  <c r="AL11" i="126"/>
  <c r="AI11" i="126" s="1"/>
  <c r="AE11" i="126" s="1"/>
  <c r="X11" i="126" s="1"/>
  <c r="AK11" i="126"/>
  <c r="AH11" i="126" s="1"/>
  <c r="Z11" i="126"/>
  <c r="AO10" i="126"/>
  <c r="AN10" i="126" s="1"/>
  <c r="AL10" i="126"/>
  <c r="AI10" i="126" s="1"/>
  <c r="AK10" i="126"/>
  <c r="AH10" i="126" s="1"/>
  <c r="Z10" i="126"/>
  <c r="AO9" i="126"/>
  <c r="AN9" i="126" s="1"/>
  <c r="AL9" i="126"/>
  <c r="AI9" i="126" s="1"/>
  <c r="AK9" i="126"/>
  <c r="AH9" i="126" s="1"/>
  <c r="Z9" i="126"/>
  <c r="AO8" i="126"/>
  <c r="AL8" i="126"/>
  <c r="AI8" i="126" s="1"/>
  <c r="AK8" i="126"/>
  <c r="AH8" i="126" s="1"/>
  <c r="AD8" i="126" s="1"/>
  <c r="V8" i="126" s="1"/>
  <c r="U43" i="125"/>
  <c r="Q43" i="125"/>
  <c r="X39" i="125"/>
  <c r="P39" i="125"/>
  <c r="V39" i="125" s="1"/>
  <c r="X38" i="125"/>
  <c r="P38" i="125"/>
  <c r="X37" i="125"/>
  <c r="P37" i="125"/>
  <c r="T37" i="125" s="1"/>
  <c r="X36" i="125"/>
  <c r="P36" i="125"/>
  <c r="V36" i="125" s="1"/>
  <c r="P35" i="125"/>
  <c r="T35" i="125" s="1"/>
  <c r="AO28" i="125"/>
  <c r="AN28" i="125" s="1"/>
  <c r="AO27" i="125"/>
  <c r="AN27" i="125" s="1"/>
  <c r="AO26" i="125"/>
  <c r="AN26" i="125" s="1"/>
  <c r="AO19" i="125"/>
  <c r="AN19" i="125" s="1"/>
  <c r="AI19" i="125"/>
  <c r="AH19" i="125"/>
  <c r="Z19" i="125"/>
  <c r="X19" i="125"/>
  <c r="V19" i="125"/>
  <c r="AO18" i="125"/>
  <c r="AN18" i="125" s="1"/>
  <c r="AI18" i="125"/>
  <c r="AH18" i="125"/>
  <c r="Z18" i="125"/>
  <c r="X18" i="125"/>
  <c r="V18" i="125"/>
  <c r="AO17" i="125"/>
  <c r="AN17" i="125" s="1"/>
  <c r="AI17" i="125"/>
  <c r="AH17" i="125"/>
  <c r="AD17" i="125" s="1"/>
  <c r="Z17" i="125"/>
  <c r="X17" i="125"/>
  <c r="V17" i="125"/>
  <c r="AO16" i="125"/>
  <c r="AN16" i="125" s="1"/>
  <c r="AH16" i="125"/>
  <c r="AI16" i="125"/>
  <c r="Z16" i="125"/>
  <c r="X16" i="125"/>
  <c r="V16" i="125"/>
  <c r="AO15" i="125"/>
  <c r="AN15" i="125" s="1"/>
  <c r="AH15" i="125"/>
  <c r="AI15" i="125"/>
  <c r="Z15" i="125"/>
  <c r="X15" i="125"/>
  <c r="V15" i="125"/>
  <c r="AO14" i="125"/>
  <c r="AN14" i="125" s="1"/>
  <c r="AI14" i="125"/>
  <c r="AE14" i="125" s="1"/>
  <c r="AH14" i="125"/>
  <c r="Z14" i="125"/>
  <c r="X14" i="125"/>
  <c r="V14" i="125"/>
  <c r="AO13" i="125"/>
  <c r="AN13" i="125" s="1"/>
  <c r="AI13" i="125"/>
  <c r="AH13" i="125"/>
  <c r="Z13" i="125"/>
  <c r="AO12" i="125"/>
  <c r="AN12" i="125" s="1"/>
  <c r="AI12" i="125"/>
  <c r="AH12" i="125"/>
  <c r="Z12" i="125"/>
  <c r="AO11" i="125"/>
  <c r="AN11" i="125" s="1"/>
  <c r="AH11" i="125"/>
  <c r="AI11" i="125"/>
  <c r="Z11" i="125"/>
  <c r="AO10" i="125"/>
  <c r="AN10" i="125" s="1"/>
  <c r="Z10" i="125" s="1"/>
  <c r="AI10" i="125"/>
  <c r="AH10" i="125"/>
  <c r="AO9" i="125"/>
  <c r="AN9" i="125" s="1"/>
  <c r="Z9" i="125" s="1"/>
  <c r="AI9" i="125"/>
  <c r="AH9" i="125"/>
  <c r="AO8" i="125"/>
  <c r="AN8" i="125" s="1"/>
  <c r="Z8" i="125" s="1"/>
  <c r="AI8" i="125"/>
  <c r="AE8" i="125" s="1"/>
  <c r="X8" i="125" s="1"/>
  <c r="AH8" i="125"/>
  <c r="U43" i="124"/>
  <c r="Q43" i="124"/>
  <c r="X39" i="124"/>
  <c r="P39" i="124"/>
  <c r="T39" i="124" s="1"/>
  <c r="X38" i="124"/>
  <c r="P38" i="124"/>
  <c r="T38" i="124" s="1"/>
  <c r="X37" i="124"/>
  <c r="P37" i="124"/>
  <c r="T37" i="124" s="1"/>
  <c r="X36" i="124"/>
  <c r="P36" i="124"/>
  <c r="V36" i="124" s="1"/>
  <c r="P35" i="124"/>
  <c r="T35" i="124" s="1"/>
  <c r="AO28" i="124"/>
  <c r="AN28" i="124" s="1"/>
  <c r="AO27" i="124"/>
  <c r="AN27" i="124" s="1"/>
  <c r="AO26" i="124"/>
  <c r="AN26" i="124" s="1"/>
  <c r="AO19" i="124"/>
  <c r="AN19" i="124" s="1"/>
  <c r="AI19" i="124"/>
  <c r="AH19" i="124"/>
  <c r="Z19" i="124"/>
  <c r="X19" i="124"/>
  <c r="V19" i="124"/>
  <c r="AO18" i="124"/>
  <c r="AN18" i="124" s="1"/>
  <c r="AI18" i="124"/>
  <c r="AH18" i="124"/>
  <c r="Z18" i="124"/>
  <c r="X18" i="124"/>
  <c r="V18" i="124"/>
  <c r="AO17" i="124"/>
  <c r="AN17" i="124" s="1"/>
  <c r="AI17" i="124"/>
  <c r="AH17" i="124"/>
  <c r="AD17" i="124" s="1"/>
  <c r="Z17" i="124"/>
  <c r="X17" i="124"/>
  <c r="V17" i="124"/>
  <c r="AO16" i="124"/>
  <c r="AN16" i="124" s="1"/>
  <c r="AH16" i="124"/>
  <c r="AI16" i="124"/>
  <c r="Z16" i="124"/>
  <c r="X16" i="124"/>
  <c r="V16" i="124"/>
  <c r="AO15" i="124"/>
  <c r="AN15" i="124" s="1"/>
  <c r="AH15" i="124"/>
  <c r="AI15" i="124"/>
  <c r="Z15" i="124"/>
  <c r="X15" i="124"/>
  <c r="V15" i="124"/>
  <c r="AO14" i="124"/>
  <c r="AN14" i="124" s="1"/>
  <c r="AI14" i="124"/>
  <c r="AH14" i="124"/>
  <c r="Z14" i="124"/>
  <c r="X14" i="124"/>
  <c r="V14" i="124"/>
  <c r="AO13" i="124"/>
  <c r="AI13" i="124"/>
  <c r="AE13" i="124" s="1"/>
  <c r="X13" i="124" s="1"/>
  <c r="AH13" i="124"/>
  <c r="AO12" i="124"/>
  <c r="AI12" i="124"/>
  <c r="AH12" i="124"/>
  <c r="AO11" i="124"/>
  <c r="AI11" i="124"/>
  <c r="AE11" i="124" s="1"/>
  <c r="X11" i="124" s="1"/>
  <c r="AH11" i="124"/>
  <c r="AO10" i="124"/>
  <c r="AI10" i="124"/>
  <c r="AH10" i="124"/>
  <c r="AO9" i="124"/>
  <c r="AI9" i="124"/>
  <c r="AH9" i="124"/>
  <c r="AO8" i="124"/>
  <c r="AH8" i="124"/>
  <c r="AI8" i="124"/>
  <c r="U43" i="123"/>
  <c r="Q43" i="123"/>
  <c r="X39" i="123"/>
  <c r="P39" i="123"/>
  <c r="V39" i="123" s="1"/>
  <c r="X38" i="123"/>
  <c r="P38" i="123"/>
  <c r="V38" i="123" s="1"/>
  <c r="X37" i="123"/>
  <c r="P37" i="123"/>
  <c r="V37" i="123" s="1"/>
  <c r="X36" i="123"/>
  <c r="P36" i="123"/>
  <c r="V36" i="123" s="1"/>
  <c r="P35" i="123"/>
  <c r="X35" i="123" s="1"/>
  <c r="AO28" i="123"/>
  <c r="AN28" i="123" s="1"/>
  <c r="AO27" i="123"/>
  <c r="AN27" i="123" s="1"/>
  <c r="AO26" i="123"/>
  <c r="AN26" i="123" s="1"/>
  <c r="Z26" i="123" s="1"/>
  <c r="Z29" i="123" s="1"/>
  <c r="AO19" i="123"/>
  <c r="AN19" i="123" s="1"/>
  <c r="AI19" i="123"/>
  <c r="AH19" i="123"/>
  <c r="Z19" i="123"/>
  <c r="X19" i="123"/>
  <c r="V19" i="123"/>
  <c r="AO18" i="123"/>
  <c r="AN18" i="123" s="1"/>
  <c r="AI18" i="123"/>
  <c r="AE18" i="123" s="1"/>
  <c r="AH18" i="123"/>
  <c r="Z18" i="123"/>
  <c r="X18" i="123"/>
  <c r="V18" i="123"/>
  <c r="AO17" i="123"/>
  <c r="AN17" i="123" s="1"/>
  <c r="AI17" i="123"/>
  <c r="AH17" i="123"/>
  <c r="AD17" i="123" s="1"/>
  <c r="Z17" i="123"/>
  <c r="X17" i="123"/>
  <c r="V17" i="123"/>
  <c r="AO16" i="123"/>
  <c r="AN16" i="123" s="1"/>
  <c r="AH16" i="123"/>
  <c r="AI16" i="123"/>
  <c r="Z16" i="123"/>
  <c r="X16" i="123"/>
  <c r="V16" i="123"/>
  <c r="AO15" i="123"/>
  <c r="AN15" i="123" s="1"/>
  <c r="AH15" i="123"/>
  <c r="AI15" i="123"/>
  <c r="Z15" i="123"/>
  <c r="X15" i="123"/>
  <c r="V15" i="123"/>
  <c r="AO14" i="123"/>
  <c r="AN14" i="123" s="1"/>
  <c r="AI14" i="123"/>
  <c r="AH14" i="123"/>
  <c r="AE14" i="123"/>
  <c r="Z14" i="123"/>
  <c r="X14" i="123"/>
  <c r="V14" i="123"/>
  <c r="AO13" i="123"/>
  <c r="AN13" i="123" s="1"/>
  <c r="AI13" i="123"/>
  <c r="AH13" i="123"/>
  <c r="Z13" i="123"/>
  <c r="AO12" i="123"/>
  <c r="AN12" i="123" s="1"/>
  <c r="Z12" i="123" s="1"/>
  <c r="AI12" i="123"/>
  <c r="AH12" i="123"/>
  <c r="AO11" i="123"/>
  <c r="AN11" i="123" s="1"/>
  <c r="Z11" i="123" s="1"/>
  <c r="AI11" i="123"/>
  <c r="AE11" i="123" s="1"/>
  <c r="X11" i="123" s="1"/>
  <c r="AH11" i="123"/>
  <c r="AO10" i="123"/>
  <c r="AN10" i="123" s="1"/>
  <c r="AI10" i="123"/>
  <c r="AH10" i="123"/>
  <c r="Z10" i="123"/>
  <c r="AO9" i="123"/>
  <c r="AN9" i="123" s="1"/>
  <c r="Z9" i="123" s="1"/>
  <c r="AI9" i="123"/>
  <c r="AH9" i="123"/>
  <c r="AO8" i="123"/>
  <c r="AN8" i="123" s="1"/>
  <c r="Z8" i="123" s="1"/>
  <c r="AH8" i="123"/>
  <c r="AI8" i="123"/>
  <c r="U43" i="122"/>
  <c r="Q43" i="122"/>
  <c r="X39" i="122"/>
  <c r="P39" i="122"/>
  <c r="V39" i="122" s="1"/>
  <c r="X38" i="122"/>
  <c r="P38" i="122"/>
  <c r="V38" i="122" s="1"/>
  <c r="X37" i="122"/>
  <c r="P37" i="122"/>
  <c r="T37" i="122" s="1"/>
  <c r="X36" i="122"/>
  <c r="P36" i="122"/>
  <c r="V36" i="122" s="1"/>
  <c r="P35" i="122"/>
  <c r="AO28" i="122"/>
  <c r="AN28" i="122" s="1"/>
  <c r="AO27" i="122"/>
  <c r="AN27" i="122" s="1"/>
  <c r="AO26" i="122"/>
  <c r="AN26" i="122" s="1"/>
  <c r="AO19" i="122"/>
  <c r="AN19" i="122" s="1"/>
  <c r="AL19" i="122"/>
  <c r="AK19" i="122"/>
  <c r="AI19" i="122"/>
  <c r="AH19" i="122"/>
  <c r="Z19" i="122"/>
  <c r="X19" i="122"/>
  <c r="V19" i="122"/>
  <c r="AO18" i="122"/>
  <c r="AN18" i="122" s="1"/>
  <c r="AL18" i="122"/>
  <c r="AI18" i="122" s="1"/>
  <c r="AK18" i="122"/>
  <c r="AH18" i="122" s="1"/>
  <c r="Z18" i="122"/>
  <c r="X18" i="122"/>
  <c r="V18" i="122"/>
  <c r="AO17" i="122"/>
  <c r="AN17" i="122" s="1"/>
  <c r="AL17" i="122"/>
  <c r="AK17" i="122"/>
  <c r="AH17" i="122" s="1"/>
  <c r="AI17" i="122"/>
  <c r="AE17" i="122"/>
  <c r="Z17" i="122"/>
  <c r="X17" i="122"/>
  <c r="V17" i="122"/>
  <c r="AO16" i="122"/>
  <c r="AN16" i="122" s="1"/>
  <c r="AL16" i="122"/>
  <c r="AI16" i="122" s="1"/>
  <c r="AK16" i="122"/>
  <c r="AH16" i="122" s="1"/>
  <c r="Z16" i="122"/>
  <c r="X16" i="122"/>
  <c r="V16" i="122"/>
  <c r="AO15" i="122"/>
  <c r="AN15" i="122" s="1"/>
  <c r="AL15" i="122"/>
  <c r="AI15" i="122" s="1"/>
  <c r="AK15" i="122"/>
  <c r="AH15" i="122" s="1"/>
  <c r="Z15" i="122"/>
  <c r="X15" i="122"/>
  <c r="V15" i="122"/>
  <c r="AO14" i="122"/>
  <c r="AN14" i="122" s="1"/>
  <c r="AL14" i="122"/>
  <c r="AI14" i="122" s="1"/>
  <c r="AK14" i="122"/>
  <c r="AH14" i="122"/>
  <c r="Z14" i="122"/>
  <c r="X14" i="122"/>
  <c r="V14" i="122"/>
  <c r="AO13" i="122"/>
  <c r="AN13" i="122" s="1"/>
  <c r="AL13" i="122"/>
  <c r="AI13" i="122" s="1"/>
  <c r="AK13" i="122"/>
  <c r="AH13" i="122" s="1"/>
  <c r="AD13" i="122" s="1"/>
  <c r="V13" i="122" s="1"/>
  <c r="Z13" i="122"/>
  <c r="AO12" i="122"/>
  <c r="AN12" i="122" s="1"/>
  <c r="AL12" i="122"/>
  <c r="AI12" i="122" s="1"/>
  <c r="AK12" i="122"/>
  <c r="AH12" i="122" s="1"/>
  <c r="Z12" i="122"/>
  <c r="AO11" i="122"/>
  <c r="AN11" i="122" s="1"/>
  <c r="AL11" i="122"/>
  <c r="AI11" i="122" s="1"/>
  <c r="AK11" i="122"/>
  <c r="AH11" i="122" s="1"/>
  <c r="Z11" i="122"/>
  <c r="AO10" i="122"/>
  <c r="AN10" i="122" s="1"/>
  <c r="AL10" i="122"/>
  <c r="AI10" i="122" s="1"/>
  <c r="AK10" i="122"/>
  <c r="AH10" i="122" s="1"/>
  <c r="AD10" i="122" s="1"/>
  <c r="V10" i="122" s="1"/>
  <c r="Z10" i="122"/>
  <c r="AO9" i="122"/>
  <c r="AN9" i="122" s="1"/>
  <c r="AL9" i="122"/>
  <c r="AI9" i="122" s="1"/>
  <c r="AK9" i="122"/>
  <c r="AH9" i="122" s="1"/>
  <c r="Z9" i="122"/>
  <c r="AO8" i="122"/>
  <c r="AN8" i="122" s="1"/>
  <c r="Z8" i="122"/>
  <c r="AL8" i="122"/>
  <c r="AI8" i="122" s="1"/>
  <c r="AK8" i="122"/>
  <c r="AH8" i="122" s="1"/>
  <c r="U43" i="121"/>
  <c r="Q43" i="121"/>
  <c r="X39" i="121"/>
  <c r="P39" i="121"/>
  <c r="T39" i="121" s="1"/>
  <c r="X38" i="121"/>
  <c r="P38" i="121"/>
  <c r="T38" i="121" s="1"/>
  <c r="X37" i="121"/>
  <c r="P37" i="121"/>
  <c r="T37" i="121" s="1"/>
  <c r="X36" i="121"/>
  <c r="P36" i="121"/>
  <c r="V36" i="121" s="1"/>
  <c r="P35" i="121"/>
  <c r="T35" i="121" s="1"/>
  <c r="AO28" i="121"/>
  <c r="AN28" i="121" s="1"/>
  <c r="AO27" i="121"/>
  <c r="AN27" i="121" s="1"/>
  <c r="AO26" i="121"/>
  <c r="AN26" i="121" s="1"/>
  <c r="AO19" i="121"/>
  <c r="AN19" i="121" s="1"/>
  <c r="AL19" i="121"/>
  <c r="AK19" i="121"/>
  <c r="AH19" i="121" s="1"/>
  <c r="AI19" i="121"/>
  <c r="AE19" i="121" s="1"/>
  <c r="Z19" i="121"/>
  <c r="X19" i="121"/>
  <c r="V19" i="121"/>
  <c r="AO18" i="121"/>
  <c r="AN18" i="121" s="1"/>
  <c r="AL18" i="121"/>
  <c r="AI18" i="121" s="1"/>
  <c r="AK18" i="121"/>
  <c r="AH18" i="121" s="1"/>
  <c r="Z18" i="121"/>
  <c r="X18" i="121"/>
  <c r="V18" i="121"/>
  <c r="AO17" i="121"/>
  <c r="AN17" i="121" s="1"/>
  <c r="AL17" i="121"/>
  <c r="AI17" i="121" s="1"/>
  <c r="AK17" i="121"/>
  <c r="AH17" i="121" s="1"/>
  <c r="Z17" i="121"/>
  <c r="X17" i="121"/>
  <c r="V17" i="121"/>
  <c r="AO16" i="121"/>
  <c r="AN16" i="121" s="1"/>
  <c r="AL16" i="121"/>
  <c r="AI16" i="121" s="1"/>
  <c r="AK16" i="121"/>
  <c r="AH16" i="121"/>
  <c r="Z16" i="121"/>
  <c r="X16" i="121"/>
  <c r="V16" i="121"/>
  <c r="AO15" i="121"/>
  <c r="AN15" i="121" s="1"/>
  <c r="AL15" i="121"/>
  <c r="AI15" i="121" s="1"/>
  <c r="AK15" i="121"/>
  <c r="AH15" i="121"/>
  <c r="Z15" i="121"/>
  <c r="X15" i="121"/>
  <c r="V15" i="121"/>
  <c r="AO14" i="121"/>
  <c r="AN14" i="121" s="1"/>
  <c r="AL14" i="121"/>
  <c r="AI14" i="121" s="1"/>
  <c r="AE14" i="121" s="1"/>
  <c r="AK14" i="121"/>
  <c r="AH14" i="121" s="1"/>
  <c r="Z14" i="121"/>
  <c r="X14" i="121"/>
  <c r="V14" i="121"/>
  <c r="AO13" i="121"/>
  <c r="AN13" i="121" s="1"/>
  <c r="AL13" i="121"/>
  <c r="AI13" i="121" s="1"/>
  <c r="AK13" i="121"/>
  <c r="AH13" i="121"/>
  <c r="Z13" i="121"/>
  <c r="AO12" i="121"/>
  <c r="AN12" i="121" s="1"/>
  <c r="AL12" i="121"/>
  <c r="AI12" i="121" s="1"/>
  <c r="AK12" i="121"/>
  <c r="AH12" i="121" s="1"/>
  <c r="Z12" i="121"/>
  <c r="AO11" i="121"/>
  <c r="AN11" i="121" s="1"/>
  <c r="Z11" i="121" s="1"/>
  <c r="AL11" i="121"/>
  <c r="AK11" i="121"/>
  <c r="AH11" i="121" s="1"/>
  <c r="AD11" i="121" s="1"/>
  <c r="V11" i="121" s="1"/>
  <c r="AI11" i="121"/>
  <c r="AO10" i="121"/>
  <c r="AN10" i="121" s="1"/>
  <c r="AL10" i="121"/>
  <c r="AI10" i="121" s="1"/>
  <c r="AK10" i="121"/>
  <c r="AH10" i="121" s="1"/>
  <c r="Z10" i="121"/>
  <c r="AO9" i="121"/>
  <c r="AN9" i="121" s="1"/>
  <c r="Z9" i="121" s="1"/>
  <c r="AL9" i="121"/>
  <c r="AI9" i="121" s="1"/>
  <c r="AK9" i="121"/>
  <c r="AH9" i="121" s="1"/>
  <c r="AO8" i="121"/>
  <c r="AL8" i="121"/>
  <c r="AI8" i="121" s="1"/>
  <c r="AK8" i="121"/>
  <c r="AH8" i="121" s="1"/>
  <c r="X39" i="112"/>
  <c r="P39" i="112"/>
  <c r="V39" i="112" s="1"/>
  <c r="X38" i="112"/>
  <c r="P38" i="112"/>
  <c r="T38" i="112" s="1"/>
  <c r="X37" i="112"/>
  <c r="P37" i="112"/>
  <c r="T37" i="112" s="1"/>
  <c r="X36" i="112"/>
  <c r="P36" i="112"/>
  <c r="V36" i="112" s="1"/>
  <c r="X35" i="112"/>
  <c r="P35" i="112"/>
  <c r="AO28" i="112"/>
  <c r="AN28" i="112" s="1"/>
  <c r="Z28" i="112" s="1"/>
  <c r="AO27" i="112"/>
  <c r="AN27" i="112" s="1"/>
  <c r="Z27" i="112" s="1"/>
  <c r="AO26" i="112"/>
  <c r="AO19" i="112"/>
  <c r="AN19" i="112" s="1"/>
  <c r="AK19" i="112"/>
  <c r="AH19" i="112" s="1"/>
  <c r="AI19" i="112"/>
  <c r="Z19" i="112"/>
  <c r="X19" i="112"/>
  <c r="V19" i="112"/>
  <c r="AO18" i="112"/>
  <c r="AN18" i="112" s="1"/>
  <c r="AI18" i="112"/>
  <c r="AK18" i="112"/>
  <c r="AH18" i="112" s="1"/>
  <c r="X18" i="112"/>
  <c r="V18" i="112"/>
  <c r="AO17" i="112"/>
  <c r="AN17" i="112" s="1"/>
  <c r="AI17" i="112"/>
  <c r="AK17" i="112"/>
  <c r="AH17" i="112" s="1"/>
  <c r="AD17" i="112" s="1"/>
  <c r="Z17" i="112"/>
  <c r="X17" i="112"/>
  <c r="V17" i="112"/>
  <c r="AO16" i="112"/>
  <c r="AN16" i="112" s="1"/>
  <c r="AK16" i="112"/>
  <c r="AH16" i="112" s="1"/>
  <c r="AI16" i="112"/>
  <c r="Z16" i="112"/>
  <c r="X16" i="112"/>
  <c r="V16" i="112"/>
  <c r="AO15" i="112"/>
  <c r="AN15" i="112" s="1"/>
  <c r="AI15" i="112"/>
  <c r="AK15" i="112"/>
  <c r="AH15" i="112" s="1"/>
  <c r="Z15" i="112"/>
  <c r="X15" i="112"/>
  <c r="V15" i="112"/>
  <c r="AO14" i="112"/>
  <c r="AN14" i="112" s="1"/>
  <c r="AK14" i="112"/>
  <c r="AH14" i="112" s="1"/>
  <c r="AI14" i="112"/>
  <c r="AE14" i="112" s="1"/>
  <c r="Z14" i="112"/>
  <c r="X14" i="112"/>
  <c r="V14" i="112"/>
  <c r="AO13" i="112"/>
  <c r="AN13" i="112" s="1"/>
  <c r="AI13" i="112"/>
  <c r="AK13" i="112"/>
  <c r="AH13" i="112" s="1"/>
  <c r="Z13" i="112"/>
  <c r="AO12" i="112"/>
  <c r="AK12" i="112"/>
  <c r="AH12" i="112" s="1"/>
  <c r="AI12" i="112"/>
  <c r="AO11" i="112"/>
  <c r="AK11" i="112"/>
  <c r="AH11" i="112" s="1"/>
  <c r="AI11" i="112"/>
  <c r="AO10" i="112"/>
  <c r="AI10" i="112"/>
  <c r="AK10" i="112"/>
  <c r="AH10" i="112" s="1"/>
  <c r="AO9" i="112"/>
  <c r="AK9" i="112"/>
  <c r="AH9" i="112" s="1"/>
  <c r="AI9" i="112"/>
  <c r="AO8" i="112"/>
  <c r="AN8" i="112" s="1"/>
  <c r="AI8" i="112"/>
  <c r="AK8" i="112"/>
  <c r="AH8" i="112" s="1"/>
  <c r="AD8" i="112" s="1"/>
  <c r="N12" i="110"/>
  <c r="N11" i="110"/>
  <c r="N10" i="110"/>
  <c r="N9" i="110"/>
  <c r="X8" i="112" l="1"/>
  <c r="AE8" i="112"/>
  <c r="X40" i="126"/>
  <c r="N13" i="110"/>
  <c r="X35" i="125"/>
  <c r="X40" i="125" s="1"/>
  <c r="X35" i="121"/>
  <c r="X40" i="121" s="1"/>
  <c r="V35" i="125"/>
  <c r="Z8" i="126"/>
  <c r="AN8" i="126"/>
  <c r="T36" i="125"/>
  <c r="Y43" i="125"/>
  <c r="L43" i="125" s="1"/>
  <c r="V39" i="124"/>
  <c r="T36" i="124"/>
  <c r="T40" i="124" s="1"/>
  <c r="V38" i="124"/>
  <c r="T38" i="123"/>
  <c r="T36" i="123"/>
  <c r="T36" i="122"/>
  <c r="T38" i="122"/>
  <c r="AN8" i="121"/>
  <c r="Z8" i="121" s="1"/>
  <c r="Z20" i="121" s="1"/>
  <c r="T36" i="112"/>
  <c r="Z11" i="112"/>
  <c r="AN11" i="112"/>
  <c r="Z10" i="112"/>
  <c r="AN10" i="112"/>
  <c r="AN26" i="112"/>
  <c r="Z26" i="112" s="1"/>
  <c r="Z29" i="112" s="1"/>
  <c r="V37" i="112"/>
  <c r="Z12" i="112"/>
  <c r="AN12" i="112"/>
  <c r="T39" i="112"/>
  <c r="Z9" i="112"/>
  <c r="AN9" i="112"/>
  <c r="Y43" i="112"/>
  <c r="L43" i="112" s="1"/>
  <c r="X40" i="112"/>
  <c r="Z10" i="124"/>
  <c r="AN10" i="124"/>
  <c r="Z12" i="124"/>
  <c r="AN12" i="124"/>
  <c r="Z11" i="124"/>
  <c r="AN11" i="124"/>
  <c r="Z9" i="124"/>
  <c r="AN9" i="124"/>
  <c r="Z13" i="124"/>
  <c r="AN13" i="124"/>
  <c r="Z8" i="124"/>
  <c r="AN8" i="124"/>
  <c r="T35" i="112"/>
  <c r="V35" i="121"/>
  <c r="V37" i="122"/>
  <c r="T38" i="125"/>
  <c r="T36" i="126"/>
  <c r="T36" i="127"/>
  <c r="V39" i="121"/>
  <c r="Y43" i="122"/>
  <c r="L43" i="122" s="1"/>
  <c r="T37" i="123"/>
  <c r="V38" i="125"/>
  <c r="T39" i="126"/>
  <c r="V39" i="127"/>
  <c r="X35" i="122"/>
  <c r="X40" i="122" s="1"/>
  <c r="V37" i="124"/>
  <c r="Y43" i="123"/>
  <c r="L43" i="123" s="1"/>
  <c r="V37" i="121"/>
  <c r="X40" i="123"/>
  <c r="Y43" i="127"/>
  <c r="L43" i="127" s="1"/>
  <c r="X35" i="124"/>
  <c r="X40" i="124" s="1"/>
  <c r="V37" i="125"/>
  <c r="Y43" i="126"/>
  <c r="L43" i="126" s="1"/>
  <c r="T38" i="126"/>
  <c r="V35" i="127"/>
  <c r="T38" i="127"/>
  <c r="X40" i="127"/>
  <c r="Z8" i="112"/>
  <c r="T35" i="126"/>
  <c r="V35" i="126"/>
  <c r="V40" i="126" s="1"/>
  <c r="V35" i="124"/>
  <c r="Y43" i="124"/>
  <c r="L43" i="124" s="1"/>
  <c r="V35" i="112"/>
  <c r="AE17" i="124"/>
  <c r="AD11" i="125"/>
  <c r="V11" i="125" s="1"/>
  <c r="AE14" i="124"/>
  <c r="AE17" i="127"/>
  <c r="AE11" i="121"/>
  <c r="X11" i="121" s="1"/>
  <c r="AE11" i="112"/>
  <c r="X11" i="112" s="1"/>
  <c r="AE13" i="121"/>
  <c r="X13" i="121" s="1"/>
  <c r="AE17" i="121"/>
  <c r="AE13" i="127"/>
  <c r="X13" i="127" s="1"/>
  <c r="AE18" i="122"/>
  <c r="AE16" i="124"/>
  <c r="AE8" i="124"/>
  <c r="X8" i="124" s="1"/>
  <c r="AD11" i="127"/>
  <c r="V11" i="127" s="1"/>
  <c r="AD8" i="125"/>
  <c r="V8" i="125" s="1"/>
  <c r="AE17" i="125"/>
  <c r="AE15" i="112"/>
  <c r="AD17" i="121"/>
  <c r="AD18" i="126"/>
  <c r="AD15" i="121"/>
  <c r="AE14" i="127"/>
  <c r="AE8" i="126"/>
  <c r="X8" i="126" s="1"/>
  <c r="AD16" i="126"/>
  <c r="Z20" i="123"/>
  <c r="Z20" i="126"/>
  <c r="AE14" i="126"/>
  <c r="Z20" i="122"/>
  <c r="AE8" i="123"/>
  <c r="X8" i="123" s="1"/>
  <c r="AE10" i="126"/>
  <c r="X10" i="126" s="1"/>
  <c r="Z20" i="127"/>
  <c r="AE12" i="121"/>
  <c r="X12" i="121" s="1"/>
  <c r="AD8" i="122"/>
  <c r="V8" i="122" s="1"/>
  <c r="AD8" i="124"/>
  <c r="V8" i="124" s="1"/>
  <c r="AD16" i="124"/>
  <c r="AE10" i="122"/>
  <c r="X10" i="122" s="1"/>
  <c r="AD8" i="121"/>
  <c r="V8" i="121" s="1"/>
  <c r="AD10" i="121"/>
  <c r="V10" i="121" s="1"/>
  <c r="AD12" i="121"/>
  <c r="V12" i="121" s="1"/>
  <c r="AD14" i="121"/>
  <c r="AE17" i="123"/>
  <c r="Z20" i="125"/>
  <c r="AD16" i="121"/>
  <c r="AE15" i="126"/>
  <c r="AE13" i="123"/>
  <c r="X13" i="123" s="1"/>
  <c r="AD11" i="126"/>
  <c r="V11" i="126" s="1"/>
  <c r="AE17" i="126"/>
  <c r="AD13" i="126"/>
  <c r="V13" i="126" s="1"/>
  <c r="AD11" i="124"/>
  <c r="V11" i="124" s="1"/>
  <c r="AE13" i="126"/>
  <c r="X13" i="126" s="1"/>
  <c r="AD10" i="127"/>
  <c r="V10" i="127" s="1"/>
  <c r="AE10" i="127"/>
  <c r="X10" i="127" s="1"/>
  <c r="AD13" i="127"/>
  <c r="V13" i="127" s="1"/>
  <c r="T35" i="127"/>
  <c r="AD16" i="127"/>
  <c r="AE16" i="127"/>
  <c r="AD19" i="127"/>
  <c r="AE19" i="127"/>
  <c r="AD9" i="127"/>
  <c r="V9" i="127" s="1"/>
  <c r="AE9" i="127"/>
  <c r="X9" i="127" s="1"/>
  <c r="AD12" i="127"/>
  <c r="V12" i="127" s="1"/>
  <c r="AE12" i="127"/>
  <c r="X12" i="127" s="1"/>
  <c r="AD15" i="127"/>
  <c r="AE15" i="127"/>
  <c r="AD18" i="127"/>
  <c r="AE18" i="127"/>
  <c r="T37" i="127"/>
  <c r="AD8" i="127"/>
  <c r="V8" i="127" s="1"/>
  <c r="AD14" i="127"/>
  <c r="AD10" i="126"/>
  <c r="V10" i="126" s="1"/>
  <c r="AE16" i="126"/>
  <c r="AD19" i="126"/>
  <c r="AE19" i="126"/>
  <c r="AD9" i="126"/>
  <c r="V9" i="126" s="1"/>
  <c r="AE9" i="126"/>
  <c r="X9" i="126" s="1"/>
  <c r="AD12" i="126"/>
  <c r="V12" i="126" s="1"/>
  <c r="AE12" i="126"/>
  <c r="X12" i="126" s="1"/>
  <c r="AD15" i="126"/>
  <c r="AE18" i="126"/>
  <c r="T37" i="126"/>
  <c r="AD14" i="126"/>
  <c r="AD10" i="125"/>
  <c r="V10" i="125" s="1"/>
  <c r="AE10" i="125"/>
  <c r="X10" i="125" s="1"/>
  <c r="AD13" i="125"/>
  <c r="V13" i="125" s="1"/>
  <c r="T39" i="125"/>
  <c r="AE13" i="125"/>
  <c r="X13" i="125" s="1"/>
  <c r="AD16" i="125"/>
  <c r="AE16" i="125"/>
  <c r="AD19" i="125"/>
  <c r="AE19" i="125"/>
  <c r="AD9" i="125"/>
  <c r="V9" i="125" s="1"/>
  <c r="AE9" i="125"/>
  <c r="X9" i="125" s="1"/>
  <c r="AD12" i="125"/>
  <c r="V12" i="125" s="1"/>
  <c r="AE12" i="125"/>
  <c r="X12" i="125" s="1"/>
  <c r="AD15" i="125"/>
  <c r="AE15" i="125"/>
  <c r="AD18" i="125"/>
  <c r="AE18" i="125"/>
  <c r="AE11" i="125"/>
  <c r="X11" i="125" s="1"/>
  <c r="AD14" i="125"/>
  <c r="AD10" i="124"/>
  <c r="V10" i="124" s="1"/>
  <c r="AE10" i="124"/>
  <c r="X10" i="124" s="1"/>
  <c r="AD13" i="124"/>
  <c r="V13" i="124" s="1"/>
  <c r="AD19" i="124"/>
  <c r="AE19" i="124"/>
  <c r="AD9" i="124"/>
  <c r="V9" i="124" s="1"/>
  <c r="AE9" i="124"/>
  <c r="X9" i="124" s="1"/>
  <c r="AD12" i="124"/>
  <c r="V12" i="124" s="1"/>
  <c r="AE12" i="124"/>
  <c r="X12" i="124" s="1"/>
  <c r="AD15" i="124"/>
  <c r="AE15" i="124"/>
  <c r="AD18" i="124"/>
  <c r="AE18" i="124"/>
  <c r="AD14" i="124"/>
  <c r="AD10" i="123"/>
  <c r="V10" i="123" s="1"/>
  <c r="AE10" i="123"/>
  <c r="X10" i="123" s="1"/>
  <c r="AD13" i="123"/>
  <c r="V13" i="123" s="1"/>
  <c r="T35" i="123"/>
  <c r="T39" i="123"/>
  <c r="AD16" i="123"/>
  <c r="V35" i="123"/>
  <c r="V40" i="123" s="1"/>
  <c r="AE16" i="123"/>
  <c r="AD19" i="123"/>
  <c r="AE19" i="123"/>
  <c r="AD9" i="123"/>
  <c r="V9" i="123" s="1"/>
  <c r="AE9" i="123"/>
  <c r="X9" i="123" s="1"/>
  <c r="AD12" i="123"/>
  <c r="V12" i="123" s="1"/>
  <c r="AE12" i="123"/>
  <c r="X12" i="123" s="1"/>
  <c r="AD15" i="123"/>
  <c r="AE15" i="123"/>
  <c r="AD18" i="123"/>
  <c r="AD8" i="123"/>
  <c r="V8" i="123" s="1"/>
  <c r="AD11" i="123"/>
  <c r="V11" i="123" s="1"/>
  <c r="AD14" i="123"/>
  <c r="AD17" i="122"/>
  <c r="AE14" i="122"/>
  <c r="T35" i="122"/>
  <c r="T39" i="122"/>
  <c r="AE13" i="122"/>
  <c r="X13" i="122" s="1"/>
  <c r="AD16" i="122"/>
  <c r="V35" i="122"/>
  <c r="AE16" i="122"/>
  <c r="AD19" i="122"/>
  <c r="AE19" i="122"/>
  <c r="AD9" i="122"/>
  <c r="V9" i="122" s="1"/>
  <c r="AE9" i="122"/>
  <c r="X9" i="122" s="1"/>
  <c r="AD12" i="122"/>
  <c r="V12" i="122" s="1"/>
  <c r="AE12" i="122"/>
  <c r="X12" i="122" s="1"/>
  <c r="AD15" i="122"/>
  <c r="AE15" i="122"/>
  <c r="AD18" i="122"/>
  <c r="AE8" i="122"/>
  <c r="X8" i="122" s="1"/>
  <c r="AD11" i="122"/>
  <c r="V11" i="122" s="1"/>
  <c r="AE11" i="122"/>
  <c r="X11" i="122" s="1"/>
  <c r="AD14" i="122"/>
  <c r="AE10" i="121"/>
  <c r="X10" i="121" s="1"/>
  <c r="AD13" i="121"/>
  <c r="V13" i="121" s="1"/>
  <c r="V38" i="121"/>
  <c r="AE16" i="121"/>
  <c r="AD19" i="121"/>
  <c r="AD9" i="121"/>
  <c r="V9" i="121" s="1"/>
  <c r="T36" i="121"/>
  <c r="T40" i="121" s="1"/>
  <c r="AE9" i="121"/>
  <c r="X9" i="121" s="1"/>
  <c r="AE15" i="121"/>
  <c r="AD18" i="121"/>
  <c r="AE18" i="121"/>
  <c r="Y43" i="121"/>
  <c r="L43" i="121" s="1"/>
  <c r="AE8" i="121"/>
  <c r="X8" i="121" s="1"/>
  <c r="AE17" i="112"/>
  <c r="V38" i="112"/>
  <c r="AD14" i="112"/>
  <c r="AD10" i="112"/>
  <c r="V10" i="112" s="1"/>
  <c r="AE10" i="112"/>
  <c r="X10" i="112" s="1"/>
  <c r="AD13" i="112"/>
  <c r="V13" i="112" s="1"/>
  <c r="AD16" i="112"/>
  <c r="AD19" i="112"/>
  <c r="AE13" i="112"/>
  <c r="X13" i="112" s="1"/>
  <c r="AE16" i="112"/>
  <c r="AE19" i="112"/>
  <c r="AD9" i="112"/>
  <c r="V9" i="112" s="1"/>
  <c r="AE9" i="112"/>
  <c r="X9" i="112" s="1"/>
  <c r="AD12" i="112"/>
  <c r="V12" i="112" s="1"/>
  <c r="AE12" i="112"/>
  <c r="X12" i="112" s="1"/>
  <c r="AD15" i="112"/>
  <c r="AD18" i="112"/>
  <c r="AE18" i="112"/>
  <c r="AD11" i="112"/>
  <c r="V11" i="112" s="1"/>
  <c r="T26" i="110"/>
  <c r="T25" i="110"/>
  <c r="T24" i="110"/>
  <c r="T23" i="110"/>
  <c r="T22" i="110"/>
  <c r="V40" i="122" l="1"/>
  <c r="V40" i="125"/>
  <c r="Z20" i="112"/>
  <c r="V40" i="124"/>
  <c r="X20" i="125"/>
  <c r="W45" i="125" s="1"/>
  <c r="Z20" i="124"/>
  <c r="T40" i="112"/>
  <c r="X20" i="127"/>
  <c r="T40" i="125"/>
  <c r="V40" i="127"/>
  <c r="X20" i="112"/>
  <c r="X20" i="124"/>
  <c r="W45" i="124" s="1"/>
  <c r="X20" i="126"/>
  <c r="W45" i="126" s="1"/>
  <c r="V40" i="112"/>
  <c r="V40" i="121"/>
  <c r="X20" i="122"/>
  <c r="W45" i="122" s="1"/>
  <c r="X20" i="121"/>
  <c r="X20" i="123"/>
  <c r="W45" i="123" s="1"/>
  <c r="V20" i="127"/>
  <c r="V20" i="126"/>
  <c r="V20" i="125"/>
  <c r="V20" i="123"/>
  <c r="V20" i="121"/>
  <c r="W44" i="121" s="1"/>
  <c r="V20" i="124"/>
  <c r="W44" i="124" s="1"/>
  <c r="V20" i="122"/>
  <c r="V20" i="112"/>
  <c r="W46" i="112"/>
  <c r="T40" i="126"/>
  <c r="W46" i="122"/>
  <c r="W46" i="125"/>
  <c r="W46" i="124"/>
  <c r="W46" i="121"/>
  <c r="W46" i="126"/>
  <c r="W46" i="127"/>
  <c r="T40" i="123"/>
  <c r="W46" i="123"/>
  <c r="T40" i="127"/>
  <c r="T40" i="122"/>
  <c r="W44" i="127" l="1"/>
  <c r="W45" i="121"/>
  <c r="W44" i="112"/>
  <c r="W45" i="127"/>
  <c r="W44" i="125"/>
  <c r="W45" i="112"/>
  <c r="W44" i="126"/>
  <c r="W44" i="123"/>
  <c r="W44" i="122"/>
  <c r="J19" i="110" l="1"/>
  <c r="P19" i="110"/>
  <c r="T19" i="110" l="1"/>
  <c r="R19" i="110"/>
  <c r="R27" i="110" s="1"/>
  <c r="W34" i="110" s="1"/>
  <c r="AG25" i="131" s="1"/>
  <c r="T32" i="110"/>
  <c r="P26" i="110"/>
  <c r="J26" i="110"/>
  <c r="P25" i="110"/>
  <c r="J25" i="110"/>
  <c r="J24" i="110"/>
  <c r="J23" i="110"/>
  <c r="P23" i="110"/>
  <c r="P22" i="110"/>
  <c r="J22" i="110"/>
  <c r="J21" i="110"/>
  <c r="T21" i="110" s="1"/>
  <c r="P20" i="110"/>
  <c r="J20" i="110"/>
  <c r="T20" i="110" s="1"/>
  <c r="T27" i="110" s="1"/>
  <c r="AE12" i="110"/>
  <c r="AD12" i="110" s="1"/>
  <c r="R12" i="110"/>
  <c r="AE11" i="110"/>
  <c r="AD11" i="110" s="1"/>
  <c r="R11" i="110"/>
  <c r="AE10" i="110"/>
  <c r="AD10" i="110" s="1"/>
  <c r="R10" i="110"/>
  <c r="AE9" i="110"/>
  <c r="AD9" i="110" s="1"/>
  <c r="R9" i="110"/>
  <c r="AE8" i="110"/>
  <c r="P24" i="110"/>
  <c r="P21" i="110"/>
  <c r="R8" i="110" l="1"/>
  <c r="AD8" i="110"/>
  <c r="Y32" i="110"/>
  <c r="P27" i="110"/>
  <c r="W33" i="110" s="1"/>
  <c r="AG24" i="131" s="1"/>
  <c r="P32" i="110"/>
  <c r="J11" i="131" s="1"/>
  <c r="X12" i="131" s="1"/>
  <c r="R13" i="110"/>
  <c r="W35" i="110" s="1"/>
  <c r="AG23" i="131" s="1"/>
  <c r="J12" i="131" l="1"/>
  <c r="J17" i="131" s="1"/>
  <c r="T17" i="131" s="1"/>
  <c r="X11" i="131"/>
  <c r="J18" i="131" s="1"/>
  <c r="T18" i="1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100-000001000000}">
      <text>
        <r>
          <rPr>
            <sz val="9"/>
            <color indexed="81"/>
            <rFont val="ＭＳ Ｐゴシック"/>
            <family val="3"/>
            <charset val="128"/>
          </rPr>
          <t>取得日射量補正係数は簡略計算法にて算出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200-000001000000}">
      <text>
        <r>
          <rPr>
            <sz val="9"/>
            <color indexed="81"/>
            <rFont val="ＭＳ Ｐゴシック"/>
            <family val="3"/>
            <charset val="128"/>
          </rPr>
          <t>取得日射量補正係数は簡略計算法にて算出</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300-000001000000}">
      <text>
        <r>
          <rPr>
            <sz val="9"/>
            <color indexed="81"/>
            <rFont val="ＭＳ Ｐゴシック"/>
            <family val="3"/>
            <charset val="128"/>
          </rPr>
          <t>取得日射量補正係数は簡略計算法にて算出</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400-000001000000}">
      <text>
        <r>
          <rPr>
            <sz val="9"/>
            <color indexed="81"/>
            <rFont val="ＭＳ Ｐゴシック"/>
            <family val="3"/>
            <charset val="128"/>
          </rPr>
          <t>取得日射量補正係数は簡略計算法にて算出</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500-000001000000}">
      <text>
        <r>
          <rPr>
            <sz val="9"/>
            <color indexed="81"/>
            <rFont val="ＭＳ Ｐゴシック"/>
            <family val="3"/>
            <charset val="128"/>
          </rPr>
          <t>取得日射量補正係数は簡略計算法にて算出</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600-000001000000}">
      <text>
        <r>
          <rPr>
            <sz val="9"/>
            <color indexed="81"/>
            <rFont val="ＭＳ Ｐゴシック"/>
            <family val="3"/>
            <charset val="128"/>
          </rPr>
          <t>取得日射量補正係数は簡略計算法にて算出</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700-000001000000}">
      <text>
        <r>
          <rPr>
            <sz val="9"/>
            <color indexed="81"/>
            <rFont val="ＭＳ Ｐゴシック"/>
            <family val="3"/>
            <charset val="128"/>
          </rPr>
          <t>取得日射量補正係数は簡略計算法にて算出</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800-000001000000}">
      <text>
        <r>
          <rPr>
            <sz val="9"/>
            <color indexed="81"/>
            <rFont val="ＭＳ Ｐゴシック"/>
            <family val="3"/>
            <charset val="128"/>
          </rPr>
          <t>取得日射量補正係数は簡略計算法にて算出</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hishinuma</author>
  </authors>
  <commentList>
    <comment ref="N20" authorId="0" shapeId="0" xr:uid="{00000000-0006-0000-0A00-000001000000}">
      <text>
        <r>
          <rPr>
            <sz val="9"/>
            <color indexed="81"/>
            <rFont val="MS P ゴシック"/>
            <family val="3"/>
            <charset val="128"/>
          </rPr>
          <t>日射の当たらない基礎等の場合は、チェックを入れる</t>
        </r>
      </text>
    </comment>
    <comment ref="N33" authorId="0" shapeId="0" xr:uid="{00000000-0006-0000-0A00-000002000000}">
      <text>
        <r>
          <rPr>
            <sz val="9"/>
            <color indexed="81"/>
            <rFont val="MS P ゴシック"/>
            <family val="3"/>
            <charset val="128"/>
          </rPr>
          <t>日射の当たらない基礎等の場合は、チェックを入れる</t>
        </r>
      </text>
    </comment>
  </commentList>
</comments>
</file>

<file path=xl/sharedStrings.xml><?xml version="1.0" encoding="utf-8"?>
<sst xmlns="http://schemas.openxmlformats.org/spreadsheetml/2006/main" count="896" uniqueCount="284">
  <si>
    <t>仕様番号</t>
    <rPh sb="0" eb="2">
      <t>シヨウ</t>
    </rPh>
    <rPh sb="2" eb="4">
      <t>バンゴウ</t>
    </rPh>
    <phoneticPr fontId="4"/>
  </si>
  <si>
    <t>外壁</t>
    <rPh sb="0" eb="2">
      <t>ガイヘキ</t>
    </rPh>
    <phoneticPr fontId="4"/>
  </si>
  <si>
    <t>階</t>
    <rPh sb="0" eb="1">
      <t>カイ</t>
    </rPh>
    <phoneticPr fontId="4"/>
  </si>
  <si>
    <t>ｙ2</t>
    <phoneticPr fontId="4"/>
  </si>
  <si>
    <t>冷房期</t>
    <rPh sb="0" eb="2">
      <t>レイボウ</t>
    </rPh>
    <rPh sb="2" eb="3">
      <t>キ</t>
    </rPh>
    <phoneticPr fontId="4"/>
  </si>
  <si>
    <t>1）窓の入力</t>
    <rPh sb="2" eb="3">
      <t>マド</t>
    </rPh>
    <rPh sb="4" eb="6">
      <t>ニュウリョク</t>
    </rPh>
    <phoneticPr fontId="4"/>
  </si>
  <si>
    <t>窓番号</t>
    <rPh sb="0" eb="1">
      <t>マド</t>
    </rPh>
    <rPh sb="1" eb="3">
      <t>バンゴウ</t>
    </rPh>
    <phoneticPr fontId="4"/>
  </si>
  <si>
    <t>高さ</t>
    <rPh sb="0" eb="1">
      <t>タカ</t>
    </rPh>
    <phoneticPr fontId="4"/>
  </si>
  <si>
    <t>幅</t>
    <rPh sb="0" eb="1">
      <t>ハバ</t>
    </rPh>
    <phoneticPr fontId="4"/>
  </si>
  <si>
    <t>付属部材
の有無</t>
    <rPh sb="0" eb="2">
      <t>フゾク</t>
    </rPh>
    <rPh sb="2" eb="4">
      <t>ブザイ</t>
    </rPh>
    <rPh sb="6" eb="8">
      <t>ウム</t>
    </rPh>
    <phoneticPr fontId="4"/>
  </si>
  <si>
    <t>Z</t>
    <phoneticPr fontId="4"/>
  </si>
  <si>
    <t>ｙ1</t>
    <phoneticPr fontId="4"/>
  </si>
  <si>
    <t>取得日射量補正係数</t>
    <rPh sb="0" eb="2">
      <t>シュトク</t>
    </rPh>
    <rPh sb="2" eb="4">
      <t>ニッシャ</t>
    </rPh>
    <rPh sb="4" eb="5">
      <t>リョウ</t>
    </rPh>
    <rPh sb="5" eb="7">
      <t>ホセイ</t>
    </rPh>
    <rPh sb="7" eb="9">
      <t>ケイスウ</t>
    </rPh>
    <phoneticPr fontId="4"/>
  </si>
  <si>
    <t>2）ドアの入力</t>
    <rPh sb="5" eb="7">
      <t>ニュウリョク</t>
    </rPh>
    <phoneticPr fontId="4"/>
  </si>
  <si>
    <t>ドア番号</t>
    <rPh sb="2" eb="4">
      <t>バンゴウ</t>
    </rPh>
    <phoneticPr fontId="4"/>
  </si>
  <si>
    <t>3）外壁の入力</t>
    <rPh sb="2" eb="4">
      <t>ガイヘキ</t>
    </rPh>
    <rPh sb="5" eb="7">
      <t>ニュウリョク</t>
    </rPh>
    <phoneticPr fontId="4"/>
  </si>
  <si>
    <t>暖房期</t>
    <rPh sb="0" eb="2">
      <t>ダンボウ</t>
    </rPh>
    <rPh sb="2" eb="3">
      <t>キ</t>
    </rPh>
    <phoneticPr fontId="4"/>
  </si>
  <si>
    <t>㎡）</t>
    <phoneticPr fontId="4"/>
  </si>
  <si>
    <t>　総熱損失</t>
    <rPh sb="1" eb="2">
      <t>ソウ</t>
    </rPh>
    <rPh sb="2" eb="3">
      <t>ネツ</t>
    </rPh>
    <rPh sb="3" eb="5">
      <t>ソンシツ</t>
    </rPh>
    <phoneticPr fontId="4"/>
  </si>
  <si>
    <t>W/K</t>
    <phoneticPr fontId="4"/>
  </si>
  <si>
    <t>ドア</t>
    <phoneticPr fontId="4"/>
  </si>
  <si>
    <t>（窓</t>
    <rPh sb="1" eb="2">
      <t>マド</t>
    </rPh>
    <phoneticPr fontId="4"/>
  </si>
  <si>
    <t>㎡</t>
    <phoneticPr fontId="4"/>
  </si>
  <si>
    <t>㎡、</t>
    <phoneticPr fontId="4"/>
  </si>
  <si>
    <t>1）基本情報の入力</t>
    <rPh sb="2" eb="4">
      <t>キホン</t>
    </rPh>
    <rPh sb="4" eb="6">
      <t>ジョウホウ</t>
    </rPh>
    <rPh sb="7" eb="9">
      <t>ニュウリョク</t>
    </rPh>
    <phoneticPr fontId="4"/>
  </si>
  <si>
    <t>　住宅の名称</t>
    <rPh sb="1" eb="3">
      <t>ジュウタク</t>
    </rPh>
    <rPh sb="4" eb="6">
      <t>メイショウ</t>
    </rPh>
    <phoneticPr fontId="4"/>
  </si>
  <si>
    <t>　住宅の所在地</t>
    <rPh sb="1" eb="3">
      <t>ジュウタク</t>
    </rPh>
    <rPh sb="4" eb="7">
      <t>ショザイチ</t>
    </rPh>
    <phoneticPr fontId="4"/>
  </si>
  <si>
    <t>　住宅の規模</t>
    <rPh sb="1" eb="3">
      <t>ジュウタク</t>
    </rPh>
    <rPh sb="4" eb="6">
      <t>キボ</t>
    </rPh>
    <phoneticPr fontId="4"/>
  </si>
  <si>
    <t>（地域区分）</t>
    <rPh sb="1" eb="3">
      <t>チイキ</t>
    </rPh>
    <rPh sb="3" eb="5">
      <t>クブン</t>
    </rPh>
    <phoneticPr fontId="4"/>
  </si>
  <si>
    <t>地上</t>
    <rPh sb="0" eb="2">
      <t>チジョウ</t>
    </rPh>
    <phoneticPr fontId="4"/>
  </si>
  <si>
    <t>、地下</t>
    <rPh sb="1" eb="3">
      <t>チカ</t>
    </rPh>
    <phoneticPr fontId="4"/>
  </si>
  <si>
    <t>2）計算結果</t>
    <rPh sb="2" eb="4">
      <t>ケイサン</t>
    </rPh>
    <rPh sb="4" eb="6">
      <t>ケッカ</t>
    </rPh>
    <phoneticPr fontId="4"/>
  </si>
  <si>
    <t>W/（㎡K）</t>
    <phoneticPr fontId="4"/>
  </si>
  <si>
    <t>方位係数</t>
    <rPh sb="0" eb="2">
      <t>ホウイ</t>
    </rPh>
    <rPh sb="2" eb="4">
      <t>ケイスウ</t>
    </rPh>
    <phoneticPr fontId="4"/>
  </si>
  <si>
    <t>部位番号</t>
    <rPh sb="0" eb="2">
      <t>ブイ</t>
    </rPh>
    <rPh sb="2" eb="4">
      <t>バンゴウ</t>
    </rPh>
    <phoneticPr fontId="4"/>
  </si>
  <si>
    <t>部位名</t>
    <rPh sb="0" eb="2">
      <t>ブイ</t>
    </rPh>
    <rPh sb="2" eb="3">
      <t>メイ</t>
    </rPh>
    <phoneticPr fontId="4"/>
  </si>
  <si>
    <t>1）天窓等の入力</t>
    <rPh sb="2" eb="3">
      <t>テン</t>
    </rPh>
    <rPh sb="3" eb="4">
      <t>マド</t>
    </rPh>
    <rPh sb="4" eb="5">
      <t>トウ</t>
    </rPh>
    <rPh sb="6" eb="8">
      <t>ニュウリョク</t>
    </rPh>
    <phoneticPr fontId="4"/>
  </si>
  <si>
    <t>　外皮等面積（内訳）</t>
    <rPh sb="1" eb="3">
      <t>ガイヒ</t>
    </rPh>
    <rPh sb="3" eb="4">
      <t>トウ</t>
    </rPh>
    <rPh sb="4" eb="6">
      <t>メンセキ</t>
    </rPh>
    <rPh sb="7" eb="9">
      <t>ウチワケ</t>
    </rPh>
    <phoneticPr fontId="4"/>
  </si>
  <si>
    <r>
      <t>内訳計算シートＢ　　</t>
    </r>
    <r>
      <rPr>
        <b/>
        <sz val="14"/>
        <rFont val="HG丸ｺﾞｼｯｸM-PRO"/>
        <family val="3"/>
        <charset val="128"/>
      </rPr>
      <t>＜屋根・天井・床等＞</t>
    </r>
    <r>
      <rPr>
        <sz val="12"/>
        <rFont val="HG丸ｺﾞｼｯｸM-PRO"/>
        <family val="3"/>
        <charset val="128"/>
      </rPr>
      <t xml:space="preserve"> の外皮熱損失量と日射熱取得量</t>
    </r>
    <rPh sb="0" eb="2">
      <t>ウチワケ</t>
    </rPh>
    <rPh sb="2" eb="4">
      <t>ケイサン</t>
    </rPh>
    <rPh sb="17" eb="18">
      <t>ユカ</t>
    </rPh>
    <rPh sb="18" eb="19">
      <t>トウ</t>
    </rPh>
    <rPh sb="29" eb="31">
      <t>ニッシャ</t>
    </rPh>
    <rPh sb="31" eb="32">
      <t>ネツ</t>
    </rPh>
    <rPh sb="32" eb="34">
      <t>シュトク</t>
    </rPh>
    <rPh sb="34" eb="35">
      <t>リョウ</t>
    </rPh>
    <phoneticPr fontId="4"/>
  </si>
  <si>
    <t>2）屋根・天井・外気等に接する床（以下「屋根等」という。）の入力</t>
    <rPh sb="2" eb="4">
      <t>ヤネ</t>
    </rPh>
    <rPh sb="5" eb="7">
      <t>テンジョウ</t>
    </rPh>
    <rPh sb="8" eb="11">
      <t>ガイキトウ</t>
    </rPh>
    <rPh sb="17" eb="19">
      <t>イカ</t>
    </rPh>
    <rPh sb="20" eb="23">
      <t>ヤネトウ</t>
    </rPh>
    <rPh sb="30" eb="32">
      <t>ニュウリョク</t>
    </rPh>
    <phoneticPr fontId="4"/>
  </si>
  <si>
    <t>屋根等他</t>
    <rPh sb="2" eb="3">
      <t>トウ</t>
    </rPh>
    <rPh sb="3" eb="4">
      <t>ホカ</t>
    </rPh>
    <phoneticPr fontId="4"/>
  </si>
  <si>
    <t>天窓</t>
    <rPh sb="0" eb="1">
      <t>テン</t>
    </rPh>
    <rPh sb="1" eb="2">
      <t>マド</t>
    </rPh>
    <phoneticPr fontId="4"/>
  </si>
  <si>
    <t>土間床等面積合計</t>
    <rPh sb="0" eb="2">
      <t>ドマ</t>
    </rPh>
    <rPh sb="2" eb="3">
      <t>ユカ</t>
    </rPh>
    <rPh sb="3" eb="4">
      <t>トウ</t>
    </rPh>
    <rPh sb="4" eb="6">
      <t>メンセキ</t>
    </rPh>
    <rPh sb="6" eb="8">
      <t>ゴウケイ</t>
    </rPh>
    <phoneticPr fontId="4"/>
  </si>
  <si>
    <t>部位
名称</t>
    <rPh sb="0" eb="2">
      <t>ブイ</t>
    </rPh>
    <rPh sb="3" eb="5">
      <t>メイショウ</t>
    </rPh>
    <phoneticPr fontId="4"/>
  </si>
  <si>
    <t>　</t>
  </si>
  <si>
    <t>ﾃﾞﾌｫﾙﾄ
値使用</t>
    <rPh sb="7" eb="8">
      <t>アタイ</t>
    </rPh>
    <rPh sb="8" eb="10">
      <t>シヨウ</t>
    </rPh>
    <phoneticPr fontId="4"/>
  </si>
  <si>
    <t>取得日射量補正係数の算出</t>
    <rPh sb="0" eb="2">
      <t>シュトク</t>
    </rPh>
    <rPh sb="2" eb="4">
      <t>ニッシャ</t>
    </rPh>
    <rPh sb="4" eb="5">
      <t>リョウ</t>
    </rPh>
    <rPh sb="5" eb="7">
      <t>ホセイ</t>
    </rPh>
    <rPh sb="7" eb="9">
      <t>ケイスウ</t>
    </rPh>
    <rPh sb="10" eb="12">
      <t>サンシュツ</t>
    </rPh>
    <phoneticPr fontId="4"/>
  </si>
  <si>
    <t>　冷房期総日射熱取得量</t>
    <rPh sb="1" eb="3">
      <t>レイボウ</t>
    </rPh>
    <rPh sb="3" eb="4">
      <t>キ</t>
    </rPh>
    <rPh sb="4" eb="5">
      <t>ソウ</t>
    </rPh>
    <rPh sb="5" eb="7">
      <t>ニッシャ</t>
    </rPh>
    <rPh sb="7" eb="8">
      <t>ネツ</t>
    </rPh>
    <rPh sb="8" eb="10">
      <t>シュトク</t>
    </rPh>
    <rPh sb="10" eb="11">
      <t>リョウ</t>
    </rPh>
    <phoneticPr fontId="4"/>
  </si>
  <si>
    <t>　暖房期総日射熱取得量</t>
    <rPh sb="1" eb="3">
      <t>ダンボウ</t>
    </rPh>
    <rPh sb="3" eb="4">
      <t>キ</t>
    </rPh>
    <rPh sb="4" eb="5">
      <t>ソウ</t>
    </rPh>
    <rPh sb="5" eb="7">
      <t>ニッシャ</t>
    </rPh>
    <rPh sb="7" eb="8">
      <t>ネツ</t>
    </rPh>
    <rPh sb="8" eb="10">
      <t>シュトク</t>
    </rPh>
    <rPh sb="10" eb="11">
      <t>リョウ</t>
    </rPh>
    <phoneticPr fontId="4"/>
  </si>
  <si>
    <t>日射熱取得量</t>
    <rPh sb="0" eb="2">
      <t>ニッシャ</t>
    </rPh>
    <rPh sb="2" eb="3">
      <t>ネツ</t>
    </rPh>
    <rPh sb="3" eb="5">
      <t>シュトク</t>
    </rPh>
    <rPh sb="5" eb="6">
      <t>リョウ</t>
    </rPh>
    <phoneticPr fontId="4"/>
  </si>
  <si>
    <t>取得日射量補正係数(FALSEの場合)</t>
    <rPh sb="0" eb="2">
      <t>シュトク</t>
    </rPh>
    <rPh sb="2" eb="4">
      <t>ニッシャ</t>
    </rPh>
    <rPh sb="4" eb="5">
      <t>リョウ</t>
    </rPh>
    <rPh sb="5" eb="7">
      <t>ホセイ</t>
    </rPh>
    <rPh sb="7" eb="9">
      <t>ケイスウ</t>
    </rPh>
    <rPh sb="16" eb="18">
      <t>バアイ</t>
    </rPh>
    <phoneticPr fontId="4"/>
  </si>
  <si>
    <t xml:space="preserve"> 部分に入力するか、あるいはドロップボックスから選択してください。</t>
    <rPh sb="1" eb="3">
      <t>ブブン</t>
    </rPh>
    <rPh sb="4" eb="6">
      <t>ニュウリョク</t>
    </rPh>
    <rPh sb="24" eb="26">
      <t>センタク</t>
    </rPh>
    <phoneticPr fontId="4"/>
  </si>
  <si>
    <t>黄色</t>
    <rPh sb="0" eb="2">
      <t>キイロ</t>
    </rPh>
    <phoneticPr fontId="4"/>
  </si>
  <si>
    <t>⊿R</t>
  </si>
  <si>
    <t>⊿R</t>
    <phoneticPr fontId="4"/>
  </si>
  <si>
    <t>Ui</t>
  </si>
  <si>
    <t>Ui</t>
    <phoneticPr fontId="4"/>
  </si>
  <si>
    <t>補正熱貫流率</t>
  </si>
  <si>
    <t>補正熱貫流率</t>
    <rPh sb="0" eb="2">
      <t>ホセイ</t>
    </rPh>
    <rPh sb="2" eb="3">
      <t>ネツ</t>
    </rPh>
    <rPh sb="3" eb="5">
      <t>カンリュウ</t>
    </rPh>
    <rPh sb="5" eb="6">
      <t>リツ</t>
    </rPh>
    <phoneticPr fontId="4"/>
  </si>
  <si>
    <t>温度差係数</t>
    <rPh sb="0" eb="3">
      <t>オンドサ</t>
    </rPh>
    <rPh sb="3" eb="5">
      <t>ケイスウ</t>
    </rPh>
    <phoneticPr fontId="4"/>
  </si>
  <si>
    <t>外皮性能基準値</t>
    <rPh sb="0" eb="2">
      <t>ガイヒ</t>
    </rPh>
    <rPh sb="2" eb="4">
      <t>セイノウ</t>
    </rPh>
    <rPh sb="4" eb="7">
      <t>キジュンチ</t>
    </rPh>
    <phoneticPr fontId="4"/>
  </si>
  <si>
    <t>3）省エネルギー基準外皮性能適合可否結果</t>
    <phoneticPr fontId="4"/>
  </si>
  <si>
    <t>計算結果</t>
  </si>
  <si>
    <t>基準値</t>
  </si>
  <si>
    <t>判定</t>
  </si>
  <si>
    <t>日射熱
取得率
※1</t>
    <rPh sb="0" eb="2">
      <t>ニッシャ</t>
    </rPh>
    <rPh sb="2" eb="3">
      <t>ネツ</t>
    </rPh>
    <rPh sb="4" eb="6">
      <t>シュトク</t>
    </rPh>
    <rPh sb="6" eb="7">
      <t>リツ</t>
    </rPh>
    <phoneticPr fontId="4"/>
  </si>
  <si>
    <t>更新内容</t>
    <rPh sb="0" eb="2">
      <t>コウシン</t>
    </rPh>
    <rPh sb="2" eb="4">
      <t>ナイヨウ</t>
    </rPh>
    <phoneticPr fontId="4"/>
  </si>
  <si>
    <t>東面</t>
    <rPh sb="1" eb="2">
      <t>メン</t>
    </rPh>
    <phoneticPr fontId="4"/>
  </si>
  <si>
    <r>
      <t>内訳計算シートＡ　　</t>
    </r>
    <r>
      <rPr>
        <b/>
        <sz val="12"/>
        <rFont val="HG丸ｺﾞｼｯｸM-PRO"/>
        <family val="3"/>
        <charset val="128"/>
      </rPr>
      <t>＜東面＞</t>
    </r>
    <r>
      <rPr>
        <sz val="12"/>
        <rFont val="HG丸ｺﾞｼｯｸM-PRO"/>
        <family val="3"/>
        <charset val="128"/>
      </rPr>
      <t xml:space="preserve"> の外皮熱損失量と日射熱取得量</t>
    </r>
    <rPh sb="0" eb="2">
      <t>ウチワケ</t>
    </rPh>
    <rPh sb="2" eb="4">
      <t>ケイサン</t>
    </rPh>
    <rPh sb="12" eb="13">
      <t>メン</t>
    </rPh>
    <rPh sb="23" eb="25">
      <t>ニッシャ</t>
    </rPh>
    <rPh sb="25" eb="26">
      <t>ネツ</t>
    </rPh>
    <rPh sb="26" eb="28">
      <t>シュトク</t>
    </rPh>
    <rPh sb="28" eb="29">
      <t>リョウ</t>
    </rPh>
    <phoneticPr fontId="4"/>
  </si>
  <si>
    <r>
      <t xml:space="preserve">外壁 </t>
    </r>
    <r>
      <rPr>
        <b/>
        <sz val="11"/>
        <rFont val="HG丸ｺﾞｼｯｸM-PRO"/>
        <family val="3"/>
        <charset val="128"/>
      </rPr>
      <t>＜北東面＞</t>
    </r>
    <r>
      <rPr>
        <sz val="11"/>
        <rFont val="HG丸ｺﾞｼｯｸM-PRO"/>
        <family val="3"/>
        <charset val="128"/>
      </rPr>
      <t xml:space="preserve"> 各値合計</t>
    </r>
    <rPh sb="0" eb="2">
      <t>ガイヘキ</t>
    </rPh>
    <phoneticPr fontId="4"/>
  </si>
  <si>
    <r>
      <t xml:space="preserve">窓 </t>
    </r>
    <r>
      <rPr>
        <b/>
        <sz val="11"/>
        <rFont val="HG丸ｺﾞｼｯｸM-PRO"/>
        <family val="3"/>
        <charset val="128"/>
      </rPr>
      <t>＜東面＞</t>
    </r>
    <r>
      <rPr>
        <sz val="11"/>
        <rFont val="HG丸ｺﾞｼｯｸM-PRO"/>
        <family val="3"/>
        <charset val="128"/>
      </rPr>
      <t xml:space="preserve"> 各値合計</t>
    </r>
    <rPh sb="0" eb="1">
      <t>マド</t>
    </rPh>
    <rPh sb="4" eb="5">
      <t>メン</t>
    </rPh>
    <rPh sb="7" eb="8">
      <t>カク</t>
    </rPh>
    <rPh sb="8" eb="9">
      <t>アタイ</t>
    </rPh>
    <rPh sb="9" eb="11">
      <t>ゴウケイ</t>
    </rPh>
    <phoneticPr fontId="4"/>
  </si>
  <si>
    <r>
      <t xml:space="preserve">外壁 </t>
    </r>
    <r>
      <rPr>
        <b/>
        <sz val="11"/>
        <rFont val="HG丸ｺﾞｼｯｸM-PRO"/>
        <family val="3"/>
        <charset val="128"/>
      </rPr>
      <t>＜東面＞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</si>
  <si>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＜東面＞</t>
    </r>
    <r>
      <rPr>
        <sz val="11"/>
        <rFont val="HG丸ｺﾞｼｯｸM-PRO"/>
        <family val="3"/>
        <charset val="128"/>
      </rPr>
      <t xml:space="preserve"> 計算結果</t>
    </r>
    <rPh sb="2" eb="4">
      <t>ジュウタク</t>
    </rPh>
    <rPh sb="7" eb="8">
      <t>メン</t>
    </rPh>
    <rPh sb="10" eb="12">
      <t>ケイサン</t>
    </rPh>
    <rPh sb="12" eb="14">
      <t>ケッカ</t>
    </rPh>
    <phoneticPr fontId="4"/>
  </si>
  <si>
    <r>
      <t xml:space="preserve">外壁 </t>
    </r>
    <r>
      <rPr>
        <b/>
        <sz val="11"/>
        <rFont val="HG丸ｺﾞｼｯｸM-PRO"/>
        <family val="3"/>
        <charset val="128"/>
      </rPr>
      <t>＜屋根・天井・床＞</t>
    </r>
    <r>
      <rPr>
        <sz val="11"/>
        <rFont val="HG丸ｺﾞｼｯｸM-PRO"/>
        <family val="3"/>
        <charset val="128"/>
      </rPr>
      <t xml:space="preserve"> 各値合計</t>
    </r>
    <rPh sb="0" eb="2">
      <t>ガイヘキ</t>
    </rPh>
    <rPh sb="10" eb="11">
      <t>ユカ</t>
    </rPh>
    <phoneticPr fontId="4"/>
  </si>
  <si>
    <r>
      <t xml:space="preserve">窓 </t>
    </r>
    <r>
      <rPr>
        <b/>
        <sz val="11"/>
        <rFont val="HG丸ｺﾞｼｯｸM-PRO"/>
        <family val="3"/>
        <charset val="128"/>
      </rPr>
      <t>＜屋根・天井＞</t>
    </r>
    <r>
      <rPr>
        <sz val="11"/>
        <rFont val="HG丸ｺﾞｼｯｸM-PRO"/>
        <family val="3"/>
        <charset val="128"/>
      </rPr>
      <t xml:space="preserve"> 各値合計</t>
    </r>
    <rPh sb="0" eb="1">
      <t>マド</t>
    </rPh>
    <rPh sb="10" eb="11">
      <t>カク</t>
    </rPh>
    <rPh sb="11" eb="12">
      <t>アタイ</t>
    </rPh>
    <rPh sb="12" eb="14">
      <t>ゴウケイ</t>
    </rPh>
    <phoneticPr fontId="4"/>
  </si>
  <si>
    <r>
      <t xml:space="preserve">ドア </t>
    </r>
    <r>
      <rPr>
        <b/>
        <sz val="11"/>
        <rFont val="HG丸ｺﾞｼｯｸM-PRO"/>
        <family val="3"/>
        <charset val="128"/>
      </rPr>
      <t>＜北東面＞</t>
    </r>
    <r>
      <rPr>
        <sz val="11"/>
        <rFont val="HG丸ｺﾞｼｯｸM-PRO"/>
        <family val="3"/>
        <charset val="128"/>
      </rPr>
      <t xml:space="preserve"> 各値合計</t>
    </r>
    <phoneticPr fontId="4"/>
  </si>
  <si>
    <t>等級４</t>
    <rPh sb="0" eb="2">
      <t>トウキュウ</t>
    </rPh>
    <phoneticPr fontId="4"/>
  </si>
  <si>
    <t>等級３</t>
    <rPh sb="0" eb="2">
      <t>トウキュウ</t>
    </rPh>
    <phoneticPr fontId="4"/>
  </si>
  <si>
    <t>等級２</t>
    <rPh sb="0" eb="2">
      <t>トウキュウ</t>
    </rPh>
    <phoneticPr fontId="4"/>
  </si>
  <si>
    <t>-</t>
    <phoneticPr fontId="4"/>
  </si>
  <si>
    <t>等級４</t>
    <phoneticPr fontId="4"/>
  </si>
  <si>
    <t>等級３</t>
    <phoneticPr fontId="4"/>
  </si>
  <si>
    <t>等級２</t>
    <phoneticPr fontId="4"/>
  </si>
  <si>
    <r>
      <t xml:space="preserve">3）住宅 </t>
    </r>
    <r>
      <rPr>
        <b/>
        <sz val="11"/>
        <rFont val="HG丸ｺﾞｼｯｸM-PRO"/>
        <family val="3"/>
        <charset val="128"/>
      </rPr>
      <t>＜屋根・天井・床等＞</t>
    </r>
    <r>
      <rPr>
        <sz val="11"/>
        <rFont val="HG丸ｺﾞｼｯｸM-PRO"/>
        <family val="3"/>
        <charset val="128"/>
      </rPr>
      <t xml:space="preserve"> 計算結果</t>
    </r>
    <rPh sb="2" eb="4">
      <t>ジュウタク</t>
    </rPh>
    <rPh sb="12" eb="13">
      <t>ユカ</t>
    </rPh>
    <rPh sb="13" eb="14">
      <t>トウ</t>
    </rPh>
    <rPh sb="16" eb="18">
      <t>ケイサン</t>
    </rPh>
    <rPh sb="18" eb="20">
      <t>ケッカ</t>
    </rPh>
    <phoneticPr fontId="4"/>
  </si>
  <si>
    <t>㎡（</t>
    <phoneticPr fontId="4"/>
  </si>
  <si>
    <t>㎡、</t>
    <phoneticPr fontId="4"/>
  </si>
  <si>
    <t>屋根等</t>
    <phoneticPr fontId="4"/>
  </si>
  <si>
    <t>㎡）</t>
    <phoneticPr fontId="4"/>
  </si>
  <si>
    <t>W/K</t>
    <phoneticPr fontId="4"/>
  </si>
  <si>
    <r>
      <t>　外皮平均熱貫流率(U</t>
    </r>
    <r>
      <rPr>
        <vertAlign val="subscript"/>
        <sz val="10"/>
        <rFont val="ＭＳ Ｐゴシック"/>
        <family val="3"/>
        <charset val="128"/>
      </rPr>
      <t>A</t>
    </r>
    <r>
      <rPr>
        <sz val="10"/>
        <rFont val="ＭＳ Ｐゴシック"/>
        <family val="3"/>
        <charset val="128"/>
      </rPr>
      <t>)</t>
    </r>
    <rPh sb="1" eb="3">
      <t>ガイヒ</t>
    </rPh>
    <rPh sb="3" eb="5">
      <t>ヘイキン</t>
    </rPh>
    <rPh sb="5" eb="6">
      <t>ネツ</t>
    </rPh>
    <rPh sb="6" eb="8">
      <t>カンリュウ</t>
    </rPh>
    <rPh sb="8" eb="9">
      <t>リツ</t>
    </rPh>
    <phoneticPr fontId="4"/>
  </si>
  <si>
    <r>
      <t>　冷房期の平均日射熱取得率(η</t>
    </r>
    <r>
      <rPr>
        <vertAlign val="subscript"/>
        <sz val="10"/>
        <rFont val="ＭＳ Ｐゴシック"/>
        <family val="3"/>
        <charset val="128"/>
      </rPr>
      <t>AC</t>
    </r>
    <r>
      <rPr>
        <sz val="10"/>
        <rFont val="ＭＳ Ｐゴシック"/>
        <family val="3"/>
        <charset val="128"/>
      </rPr>
      <t>)</t>
    </r>
    <phoneticPr fontId="4"/>
  </si>
  <si>
    <r>
      <t>　暖房期の平均日射熱取得率(η</t>
    </r>
    <r>
      <rPr>
        <vertAlign val="subscript"/>
        <sz val="10"/>
        <rFont val="ＭＳ Ｐゴシック"/>
        <family val="3"/>
        <charset val="128"/>
      </rPr>
      <t>AH</t>
    </r>
    <r>
      <rPr>
        <sz val="10"/>
        <rFont val="ＭＳ Ｐゴシック"/>
        <family val="3"/>
        <charset val="128"/>
      </rPr>
      <t>)</t>
    </r>
    <rPh sb="1" eb="3">
      <t>ダンボウ</t>
    </rPh>
    <phoneticPr fontId="4"/>
  </si>
  <si>
    <t>‐H28年省エネルギー基準に基づく（木造戸建て住宅）‐</t>
    <rPh sb="4" eb="5">
      <t>ネン</t>
    </rPh>
    <rPh sb="5" eb="6">
      <t>ショウ</t>
    </rPh>
    <rPh sb="11" eb="13">
      <t>キジュン</t>
    </rPh>
    <rPh sb="14" eb="15">
      <t>モト</t>
    </rPh>
    <rPh sb="18" eb="20">
      <t>モクゾウ</t>
    </rPh>
    <rPh sb="20" eb="22">
      <t>コダ</t>
    </rPh>
    <rPh sb="23" eb="25">
      <t>ジュウタク</t>
    </rPh>
    <phoneticPr fontId="4"/>
  </si>
  <si>
    <t xml:space="preserve">住宅の外皮平均熱貫流率及び平均日射熱取得率（冷房期・暖房期）計算書 </t>
    <rPh sb="0" eb="2">
      <t>ジュウタク</t>
    </rPh>
    <rPh sb="5" eb="7">
      <t>ヘイキン</t>
    </rPh>
    <rPh sb="8" eb="10">
      <t>カンリュウ</t>
    </rPh>
    <rPh sb="10" eb="11">
      <t>リツ</t>
    </rPh>
    <rPh sb="11" eb="12">
      <t>オヨ</t>
    </rPh>
    <rPh sb="13" eb="15">
      <t>ヘイキン</t>
    </rPh>
    <rPh sb="15" eb="17">
      <t>ニッシャ</t>
    </rPh>
    <rPh sb="17" eb="18">
      <t>ネツ</t>
    </rPh>
    <rPh sb="18" eb="20">
      <t>シュトク</t>
    </rPh>
    <rPh sb="20" eb="21">
      <t>リツ</t>
    </rPh>
    <rPh sb="22" eb="24">
      <t>レイボウ</t>
    </rPh>
    <rPh sb="24" eb="25">
      <t>キ</t>
    </rPh>
    <rPh sb="26" eb="28">
      <t>ダンボウ</t>
    </rPh>
    <rPh sb="28" eb="29">
      <t>キ</t>
    </rPh>
    <rPh sb="30" eb="33">
      <t>ケイサンショ</t>
    </rPh>
    <phoneticPr fontId="4"/>
  </si>
  <si>
    <t>１地域</t>
    <rPh sb="1" eb="3">
      <t>チイキ</t>
    </rPh>
    <phoneticPr fontId="4"/>
  </si>
  <si>
    <t>２地域</t>
    <rPh sb="1" eb="3">
      <t>チイキ</t>
    </rPh>
    <phoneticPr fontId="4"/>
  </si>
  <si>
    <t>３地域</t>
    <rPh sb="1" eb="3">
      <t>チイキ</t>
    </rPh>
    <phoneticPr fontId="4"/>
  </si>
  <si>
    <t>４地域</t>
    <rPh sb="1" eb="3">
      <t>チイキ</t>
    </rPh>
    <phoneticPr fontId="4"/>
  </si>
  <si>
    <t>５地域</t>
    <rPh sb="1" eb="3">
      <t>チイキ</t>
    </rPh>
    <phoneticPr fontId="4"/>
  </si>
  <si>
    <t>６地域</t>
    <rPh sb="1" eb="3">
      <t>チイキ</t>
    </rPh>
    <phoneticPr fontId="4"/>
  </si>
  <si>
    <t>７地域</t>
    <rPh sb="1" eb="3">
      <t>チイキ</t>
    </rPh>
    <phoneticPr fontId="4"/>
  </si>
  <si>
    <t>８地域</t>
    <rPh sb="1" eb="3">
      <t>チイキ</t>
    </rPh>
    <phoneticPr fontId="4"/>
  </si>
  <si>
    <t>　※1　建具の仕様、ガラスの仕様および付属部材の組み合わせに応じた日射熱取得率を直接入力して下さい。</t>
    <rPh sb="4" eb="6">
      <t>タテグ</t>
    </rPh>
    <rPh sb="7" eb="9">
      <t>シヨウ</t>
    </rPh>
    <rPh sb="14" eb="16">
      <t>シヨウ</t>
    </rPh>
    <rPh sb="24" eb="25">
      <t>ク</t>
    </rPh>
    <rPh sb="26" eb="27">
      <t>ア</t>
    </rPh>
    <rPh sb="38" eb="39">
      <t>リツ</t>
    </rPh>
    <phoneticPr fontId="4"/>
  </si>
  <si>
    <t>日射熱
取得率
※1</t>
    <rPh sb="0" eb="2">
      <t>ニッシャ</t>
    </rPh>
    <rPh sb="2" eb="3">
      <t>ネツ</t>
    </rPh>
    <rPh sb="4" eb="6">
      <t>シュトク</t>
    </rPh>
    <phoneticPr fontId="4"/>
  </si>
  <si>
    <t>　注２：内訳計算シートＡは、住宅の外壁の面する方位別のシートに入力してください。</t>
    <rPh sb="1" eb="2">
      <t>チュウ</t>
    </rPh>
    <rPh sb="4" eb="6">
      <t>ウチワケ</t>
    </rPh>
    <rPh sb="6" eb="8">
      <t>ケイサン</t>
    </rPh>
    <rPh sb="14" eb="16">
      <t>ジュウタク</t>
    </rPh>
    <rPh sb="17" eb="19">
      <t>ガイヘキ</t>
    </rPh>
    <rPh sb="20" eb="21">
      <t>メン</t>
    </rPh>
    <rPh sb="23" eb="25">
      <t>ホウイ</t>
    </rPh>
    <rPh sb="25" eb="26">
      <t>ベツ</t>
    </rPh>
    <rPh sb="31" eb="33">
      <t>ニュウリョク</t>
    </rPh>
    <phoneticPr fontId="4"/>
  </si>
  <si>
    <t>　注３：各シートの</t>
    <rPh sb="1" eb="2">
      <t>チュウ</t>
    </rPh>
    <rPh sb="4" eb="5">
      <t>カク</t>
    </rPh>
    <phoneticPr fontId="4"/>
  </si>
  <si>
    <t>　注４：各シートに入力する寸法は、メートル単位で入力して下さい。</t>
    <rPh sb="1" eb="2">
      <t>チュウ</t>
    </rPh>
    <rPh sb="4" eb="5">
      <t>カク</t>
    </rPh>
    <rPh sb="9" eb="11">
      <t>ニュウリョク</t>
    </rPh>
    <rPh sb="13" eb="15">
      <t>スンポウ</t>
    </rPh>
    <rPh sb="21" eb="23">
      <t>タンイ</t>
    </rPh>
    <rPh sb="24" eb="26">
      <t>ニュウリョク</t>
    </rPh>
    <rPh sb="28" eb="29">
      <t>クダ</t>
    </rPh>
    <phoneticPr fontId="4"/>
  </si>
  <si>
    <t>　注５：本計算シートでは計算式の誤削除を防止するため、シートを保護しています。</t>
    <rPh sb="1" eb="2">
      <t>チュウ</t>
    </rPh>
    <rPh sb="4" eb="5">
      <t>ホン</t>
    </rPh>
    <rPh sb="5" eb="7">
      <t>ケイサン</t>
    </rPh>
    <rPh sb="12" eb="14">
      <t>ケイサン</t>
    </rPh>
    <rPh sb="14" eb="15">
      <t>シキ</t>
    </rPh>
    <rPh sb="16" eb="17">
      <t>ゴ</t>
    </rPh>
    <rPh sb="17" eb="19">
      <t>サクジョ</t>
    </rPh>
    <rPh sb="20" eb="22">
      <t>ボウシ</t>
    </rPh>
    <rPh sb="31" eb="33">
      <t>ホゴ</t>
    </rPh>
    <phoneticPr fontId="4"/>
  </si>
  <si>
    <t>方位</t>
    <rPh sb="0" eb="2">
      <t>ホウイ</t>
    </rPh>
    <phoneticPr fontId="4"/>
  </si>
  <si>
    <t>基礎壁合計</t>
    <rPh sb="0" eb="2">
      <t>キソ</t>
    </rPh>
    <rPh sb="2" eb="3">
      <t>カベ</t>
    </rPh>
    <rPh sb="3" eb="5">
      <t>ゴウケイ</t>
    </rPh>
    <phoneticPr fontId="4"/>
  </si>
  <si>
    <t>面積
[㎡]</t>
    <rPh sb="0" eb="2">
      <t>メンセキ</t>
    </rPh>
    <phoneticPr fontId="4"/>
  </si>
  <si>
    <t>熱貫流率
[W/(㎡･K)]</t>
    <rPh sb="0" eb="1">
      <t>ネツ</t>
    </rPh>
    <rPh sb="1" eb="2">
      <t>カン</t>
    </rPh>
    <rPh sb="2" eb="3">
      <t>リュウ</t>
    </rPh>
    <rPh sb="3" eb="4">
      <t>リツ</t>
    </rPh>
    <phoneticPr fontId="4"/>
  </si>
  <si>
    <t>熱損失
[W/K]</t>
    <rPh sb="0" eb="1">
      <t>ネツ</t>
    </rPh>
    <rPh sb="1" eb="3">
      <t>ソンシツ</t>
    </rPh>
    <phoneticPr fontId="4"/>
  </si>
  <si>
    <t>線熱貫流率
[W/(m・K)]</t>
    <rPh sb="0" eb="5">
      <t>センネツカンリュウリツ</t>
    </rPh>
    <phoneticPr fontId="4"/>
  </si>
  <si>
    <t>土間等熱損失合計</t>
    <rPh sb="0" eb="2">
      <t>ドマ</t>
    </rPh>
    <rPh sb="2" eb="3">
      <t>トウ</t>
    </rPh>
    <rPh sb="3" eb="4">
      <t>ネツ</t>
    </rPh>
    <rPh sb="4" eb="6">
      <t>ソンシツ</t>
    </rPh>
    <rPh sb="6" eb="8">
      <t>ゴウケイ</t>
    </rPh>
    <phoneticPr fontId="4"/>
  </si>
  <si>
    <t>[W/(W/㎡)]</t>
    <phoneticPr fontId="4"/>
  </si>
  <si>
    <t>方位</t>
    <rPh sb="0" eb="1">
      <t>ホウ</t>
    </rPh>
    <rPh sb="1" eb="2">
      <t>イ</t>
    </rPh>
    <phoneticPr fontId="22"/>
  </si>
  <si>
    <t>南</t>
    <rPh sb="0" eb="1">
      <t>ミナミ</t>
    </rPh>
    <phoneticPr fontId="21"/>
  </si>
  <si>
    <t>東</t>
    <rPh sb="0" eb="1">
      <t>ヒガシ</t>
    </rPh>
    <phoneticPr fontId="21"/>
  </si>
  <si>
    <t>北</t>
    <rPh sb="0" eb="1">
      <t>キタ</t>
    </rPh>
    <phoneticPr fontId="21"/>
  </si>
  <si>
    <t>西</t>
    <rPh sb="0" eb="1">
      <t>ニシ</t>
    </rPh>
    <phoneticPr fontId="21"/>
  </si>
  <si>
    <t>南東</t>
    <rPh sb="0" eb="2">
      <t>ナントウ</t>
    </rPh>
    <phoneticPr fontId="21"/>
  </si>
  <si>
    <t>北東</t>
    <rPh sb="0" eb="2">
      <t>ホクトウ</t>
    </rPh>
    <phoneticPr fontId="21"/>
  </si>
  <si>
    <t>北西</t>
    <rPh sb="0" eb="2">
      <t>ホクセイ</t>
    </rPh>
    <phoneticPr fontId="21"/>
  </si>
  <si>
    <t>南西</t>
    <rPh sb="0" eb="2">
      <t>ナンセイ</t>
    </rPh>
    <phoneticPr fontId="21"/>
  </si>
  <si>
    <t>日射の当たらない基礎等</t>
    <rPh sb="0" eb="2">
      <t>ニッシャ</t>
    </rPh>
    <rPh sb="3" eb="4">
      <t>ア</t>
    </rPh>
    <rPh sb="8" eb="10">
      <t>キソ</t>
    </rPh>
    <rPh sb="10" eb="11">
      <t>トウ</t>
    </rPh>
    <phoneticPr fontId="4"/>
  </si>
  <si>
    <t>方位係数</t>
  </si>
  <si>
    <t>冷房期</t>
    <phoneticPr fontId="4"/>
  </si>
  <si>
    <t>暖房期</t>
    <rPh sb="0" eb="2">
      <t>ダンボウ</t>
    </rPh>
    <phoneticPr fontId="4"/>
  </si>
  <si>
    <t>夏</t>
  </si>
  <si>
    <t>冬</t>
    <rPh sb="0" eb="1">
      <t>フユ</t>
    </rPh>
    <phoneticPr fontId="4"/>
  </si>
  <si>
    <t>南</t>
    <rPh sb="0" eb="1">
      <t>ミナミ</t>
    </rPh>
    <phoneticPr fontId="4"/>
  </si>
  <si>
    <t>東</t>
    <rPh sb="0" eb="1">
      <t>ヒガシ</t>
    </rPh>
    <phoneticPr fontId="4"/>
  </si>
  <si>
    <t>北</t>
    <rPh sb="0" eb="1">
      <t>キタ</t>
    </rPh>
    <phoneticPr fontId="4"/>
  </si>
  <si>
    <t>西</t>
    <rPh sb="0" eb="1">
      <t>ニシ</t>
    </rPh>
    <phoneticPr fontId="4"/>
  </si>
  <si>
    <t>南東</t>
    <rPh sb="0" eb="2">
      <t>ナントウ</t>
    </rPh>
    <phoneticPr fontId="4"/>
  </si>
  <si>
    <t>北東</t>
    <rPh sb="0" eb="2">
      <t>ホクトウ</t>
    </rPh>
    <phoneticPr fontId="4"/>
  </si>
  <si>
    <t>北西</t>
    <rPh sb="0" eb="2">
      <t>ホクセイ</t>
    </rPh>
    <phoneticPr fontId="4"/>
  </si>
  <si>
    <t>南西</t>
    <rPh sb="0" eb="2">
      <t>ナンセイ</t>
    </rPh>
    <phoneticPr fontId="4"/>
  </si>
  <si>
    <t>　外皮等面積の合計(ΣA)</t>
    <phoneticPr fontId="4"/>
  </si>
  <si>
    <r>
      <t>　外皮平均熱貫流率(U</t>
    </r>
    <r>
      <rPr>
        <vertAlign val="subscript"/>
        <sz val="10"/>
        <rFont val="ＭＳ Ｐゴシック"/>
        <family val="3"/>
        <charset val="128"/>
      </rPr>
      <t>A</t>
    </r>
    <r>
      <rPr>
        <sz val="10"/>
        <rFont val="ＭＳ Ｐゴシック"/>
        <family val="3"/>
        <charset val="128"/>
      </rPr>
      <t>)</t>
    </r>
    <phoneticPr fontId="4"/>
  </si>
  <si>
    <r>
      <t>　冷房期の平均日射熱取得率(η</t>
    </r>
    <r>
      <rPr>
        <vertAlign val="subscript"/>
        <sz val="10"/>
        <rFont val="ＭＳ Ｐゴシック"/>
        <family val="3"/>
        <charset val="128"/>
      </rPr>
      <t>AC</t>
    </r>
    <r>
      <rPr>
        <sz val="10"/>
        <rFont val="ＭＳ Ｐゴシック"/>
        <family val="3"/>
        <charset val="128"/>
      </rPr>
      <t>)</t>
    </r>
    <rPh sb="3" eb="4">
      <t>キ</t>
    </rPh>
    <phoneticPr fontId="4"/>
  </si>
  <si>
    <t>寸法[ｍ]</t>
    <rPh sb="0" eb="2">
      <t>スンポウ</t>
    </rPh>
    <phoneticPr fontId="4"/>
  </si>
  <si>
    <r>
      <t xml:space="preserve">熱貫流率
</t>
    </r>
    <r>
      <rPr>
        <sz val="8"/>
        <rFont val="ＭＳ Ｐゴシック"/>
        <family val="3"/>
        <charset val="128"/>
      </rPr>
      <t>[W/(㎡･K)]</t>
    </r>
    <rPh sb="0" eb="1">
      <t>ネツ</t>
    </rPh>
    <rPh sb="1" eb="3">
      <t>カンリュウ</t>
    </rPh>
    <rPh sb="3" eb="4">
      <t>リツ</t>
    </rPh>
    <phoneticPr fontId="4"/>
  </si>
  <si>
    <r>
      <t xml:space="preserve">冷房期
日射熱
取得量
</t>
    </r>
    <r>
      <rPr>
        <sz val="8"/>
        <rFont val="ＭＳ Ｐゴシック"/>
        <family val="3"/>
        <charset val="128"/>
      </rPr>
      <t>[W/(W/㎡)]</t>
    </r>
    <rPh sb="0" eb="2">
      <t>レイボウ</t>
    </rPh>
    <rPh sb="2" eb="3">
      <t>キ</t>
    </rPh>
    <rPh sb="4" eb="6">
      <t>ニッシャ</t>
    </rPh>
    <rPh sb="6" eb="7">
      <t>ネツ</t>
    </rPh>
    <rPh sb="8" eb="10">
      <t>シュトク</t>
    </rPh>
    <rPh sb="10" eb="11">
      <t>リョウ</t>
    </rPh>
    <phoneticPr fontId="4"/>
  </si>
  <si>
    <r>
      <t xml:space="preserve">暖房期
日射熱
取得量
</t>
    </r>
    <r>
      <rPr>
        <sz val="8"/>
        <rFont val="ＭＳ Ｐゴシック"/>
        <family val="3"/>
        <charset val="128"/>
      </rPr>
      <t>[W/(W/㎡)]</t>
    </r>
    <rPh sb="0" eb="2">
      <t>ダンボウ</t>
    </rPh>
    <rPh sb="2" eb="3">
      <t>キ</t>
    </rPh>
    <phoneticPr fontId="4"/>
  </si>
  <si>
    <t>庇による補正計算[ｍ]</t>
    <rPh sb="0" eb="1">
      <t>ヒサシ</t>
    </rPh>
    <rPh sb="4" eb="6">
      <t>ホセイ</t>
    </rPh>
    <rPh sb="6" eb="8">
      <t>ケイサン</t>
    </rPh>
    <phoneticPr fontId="4"/>
  </si>
  <si>
    <r>
      <t xml:space="preserve">冷房期
日射熱
取得量
</t>
    </r>
    <r>
      <rPr>
        <sz val="8"/>
        <rFont val="ＭＳ Ｐゴシック"/>
        <family val="3"/>
        <charset val="128"/>
      </rPr>
      <t>[W/(W/㎡)]</t>
    </r>
    <rPh sb="0" eb="2">
      <t>レイボウ</t>
    </rPh>
    <rPh sb="2" eb="3">
      <t>キ</t>
    </rPh>
    <phoneticPr fontId="4"/>
  </si>
  <si>
    <t>外壁
面積
[㎡]</t>
    <rPh sb="0" eb="2">
      <t>ガイヘキ</t>
    </rPh>
    <rPh sb="3" eb="5">
      <t>メンセキ</t>
    </rPh>
    <phoneticPr fontId="4"/>
  </si>
  <si>
    <t>除外窓
等面積
[㎡]</t>
    <rPh sb="0" eb="2">
      <t>ジョガイ</t>
    </rPh>
    <rPh sb="2" eb="3">
      <t>マド</t>
    </rPh>
    <rPh sb="4" eb="5">
      <t>トウ</t>
    </rPh>
    <rPh sb="5" eb="7">
      <t>メンセキ</t>
    </rPh>
    <phoneticPr fontId="4"/>
  </si>
  <si>
    <t>計算対象
外壁面積[㎡]</t>
    <rPh sb="0" eb="2">
      <t>ケイサン</t>
    </rPh>
    <rPh sb="2" eb="4">
      <t>タイショウ</t>
    </rPh>
    <rPh sb="5" eb="7">
      <t>ガイヘキ</t>
    </rPh>
    <rPh sb="7" eb="9">
      <t>メンセキ</t>
    </rPh>
    <phoneticPr fontId="4"/>
  </si>
  <si>
    <t>屋根等
面積
[㎡]</t>
    <rPh sb="0" eb="2">
      <t>ヤネ</t>
    </rPh>
    <rPh sb="2" eb="3">
      <t>トウ</t>
    </rPh>
    <rPh sb="4" eb="6">
      <t>メンセキ</t>
    </rPh>
    <phoneticPr fontId="4"/>
  </si>
  <si>
    <t>計算対象
外皮面積
[㎡]</t>
    <rPh sb="0" eb="2">
      <t>ケイサン</t>
    </rPh>
    <rPh sb="2" eb="4">
      <t>タイショウ</t>
    </rPh>
    <rPh sb="5" eb="7">
      <t>ガイヒ</t>
    </rPh>
    <rPh sb="7" eb="9">
      <t>メンセキ</t>
    </rPh>
    <phoneticPr fontId="4"/>
  </si>
  <si>
    <r>
      <t>内訳計算シートＣ　　</t>
    </r>
    <r>
      <rPr>
        <b/>
        <sz val="14"/>
        <rFont val="HG丸ｺﾞｼｯｸM-PRO"/>
        <family val="3"/>
        <charset val="128"/>
      </rPr>
      <t>＜基礎壁、基礎等＞</t>
    </r>
    <r>
      <rPr>
        <sz val="12"/>
        <rFont val="HG丸ｺﾞｼｯｸM-PRO"/>
        <family val="3"/>
        <charset val="128"/>
      </rPr>
      <t xml:space="preserve"> の熱損失量（基礎断熱及び土間床等の部分）</t>
    </r>
    <rPh sb="0" eb="2">
      <t>ウチワケ</t>
    </rPh>
    <rPh sb="2" eb="4">
      <t>ケイサン</t>
    </rPh>
    <rPh sb="15" eb="18">
      <t>キソトウ</t>
    </rPh>
    <rPh sb="21" eb="22">
      <t>ネツ</t>
    </rPh>
    <rPh sb="22" eb="24">
      <t>ソンシツ</t>
    </rPh>
    <rPh sb="24" eb="25">
      <t>リョウ</t>
    </rPh>
    <rPh sb="26" eb="28">
      <t>キソ</t>
    </rPh>
    <rPh sb="28" eb="30">
      <t>ダンネツ</t>
    </rPh>
    <rPh sb="30" eb="31">
      <t>オヨ</t>
    </rPh>
    <rPh sb="32" eb="34">
      <t>ドマ</t>
    </rPh>
    <rPh sb="34" eb="35">
      <t>ユカ</t>
    </rPh>
    <rPh sb="35" eb="36">
      <t>トウ</t>
    </rPh>
    <rPh sb="37" eb="39">
      <t>ブブン</t>
    </rPh>
    <phoneticPr fontId="4"/>
  </si>
  <si>
    <t>土間床等の外周長Ｌ［m］</t>
    <phoneticPr fontId="4"/>
  </si>
  <si>
    <r>
      <t xml:space="preserve">冷房期日射熱取得量
</t>
    </r>
    <r>
      <rPr>
        <sz val="8"/>
        <rFont val="ＭＳ Ｐゴシック"/>
        <family val="3"/>
        <charset val="128"/>
      </rPr>
      <t>[W/(W/㎡)]</t>
    </r>
    <rPh sb="0" eb="2">
      <t>レイボウ</t>
    </rPh>
    <rPh sb="2" eb="3">
      <t>キ</t>
    </rPh>
    <phoneticPr fontId="4"/>
  </si>
  <si>
    <r>
      <t xml:space="preserve">暖房期日射熱取得量
</t>
    </r>
    <r>
      <rPr>
        <sz val="8"/>
        <rFont val="ＭＳ Ｐゴシック"/>
        <family val="3"/>
        <charset val="128"/>
      </rPr>
      <t>[W/(W/㎡)]</t>
    </r>
    <rPh sb="0" eb="2">
      <t>ダンボウ</t>
    </rPh>
    <rPh sb="2" eb="3">
      <t>キ</t>
    </rPh>
    <phoneticPr fontId="4"/>
  </si>
  <si>
    <t>※基礎壁は、内訳計算シートＣ＜基礎壁、基礎等＞に入力してください。</t>
    <phoneticPr fontId="4"/>
  </si>
  <si>
    <t>※外気または外気に通じる空間（小屋裏・天井裏等）は1.0、外気に通じる床下は0.7を入力してください。</t>
    <rPh sb="1" eb="3">
      <t>ガイキ</t>
    </rPh>
    <rPh sb="6" eb="8">
      <t>ガイキ</t>
    </rPh>
    <rPh sb="9" eb="10">
      <t>ツウ</t>
    </rPh>
    <rPh sb="12" eb="14">
      <t>クウカン</t>
    </rPh>
    <rPh sb="15" eb="18">
      <t>コヤウラ</t>
    </rPh>
    <rPh sb="19" eb="21">
      <t>テンジョウ</t>
    </rPh>
    <rPh sb="21" eb="22">
      <t>ウラ</t>
    </rPh>
    <rPh sb="22" eb="23">
      <t>トウ</t>
    </rPh>
    <rPh sb="29" eb="31">
      <t>ガイキ</t>
    </rPh>
    <rPh sb="32" eb="33">
      <t>ツウ</t>
    </rPh>
    <rPh sb="35" eb="37">
      <t>ユカシタ</t>
    </rPh>
    <rPh sb="42" eb="44">
      <t>ニュウリョク</t>
    </rPh>
    <phoneticPr fontId="4"/>
  </si>
  <si>
    <t>更新履歴</t>
    <rPh sb="0" eb="2">
      <t>コウシン</t>
    </rPh>
    <rPh sb="2" eb="4">
      <t>リレキ</t>
    </rPh>
    <phoneticPr fontId="4"/>
  </si>
  <si>
    <t>バージョン名</t>
    <rPh sb="5" eb="6">
      <t>メイ</t>
    </rPh>
    <phoneticPr fontId="4"/>
  </si>
  <si>
    <t>番号</t>
    <rPh sb="0" eb="2">
      <t>バンゴウ</t>
    </rPh>
    <phoneticPr fontId="4"/>
  </si>
  <si>
    <t>更新箇所</t>
    <rPh sb="0" eb="2">
      <t>コウシン</t>
    </rPh>
    <rPh sb="2" eb="4">
      <t>カショ</t>
    </rPh>
    <phoneticPr fontId="4"/>
  </si>
  <si>
    <t>更新日</t>
    <rPh sb="0" eb="2">
      <t>コウシン</t>
    </rPh>
    <rPh sb="2" eb="3">
      <t>ビ</t>
    </rPh>
    <phoneticPr fontId="4"/>
  </si>
  <si>
    <t>ver2.0
(webプログラムver3.0対応)</t>
    <rPh sb="22" eb="24">
      <t>タイオウ</t>
    </rPh>
    <phoneticPr fontId="4"/>
  </si>
  <si>
    <t>1）</t>
    <phoneticPr fontId="4"/>
  </si>
  <si>
    <t>3)外壁の入力の修正</t>
    <rPh sb="2" eb="4">
      <t>ガイヘキ</t>
    </rPh>
    <rPh sb="5" eb="7">
      <t>ニュウリョク</t>
    </rPh>
    <rPh sb="8" eb="10">
      <t>シュウセイ</t>
    </rPh>
    <phoneticPr fontId="4"/>
  </si>
  <si>
    <t>シートA（方位別計算）</t>
    <rPh sb="5" eb="7">
      <t>ホウイ</t>
    </rPh>
    <rPh sb="7" eb="8">
      <t>ベツ</t>
    </rPh>
    <rPh sb="8" eb="10">
      <t>ケイサン</t>
    </rPh>
    <phoneticPr fontId="4"/>
  </si>
  <si>
    <t>シートB（屋根・天井・床等）</t>
    <rPh sb="5" eb="7">
      <t>ヤネ</t>
    </rPh>
    <rPh sb="8" eb="10">
      <t>テンジョウ</t>
    </rPh>
    <rPh sb="11" eb="13">
      <t>ユカナド</t>
    </rPh>
    <phoneticPr fontId="4"/>
  </si>
  <si>
    <t>2）</t>
  </si>
  <si>
    <t>シートC（基礎壁、基礎等）</t>
    <rPh sb="5" eb="7">
      <t>キソ</t>
    </rPh>
    <rPh sb="7" eb="8">
      <t>カベ</t>
    </rPh>
    <rPh sb="9" eb="12">
      <t>キソナド</t>
    </rPh>
    <phoneticPr fontId="4"/>
  </si>
  <si>
    <t>2）屋根・天井・外気等に接する床の入力の温度差係数欄の追加</t>
    <rPh sb="2" eb="4">
      <t>ヤネ</t>
    </rPh>
    <rPh sb="5" eb="7">
      <t>テンジョウ</t>
    </rPh>
    <rPh sb="8" eb="10">
      <t>ガイキ</t>
    </rPh>
    <rPh sb="10" eb="11">
      <t>ナド</t>
    </rPh>
    <rPh sb="12" eb="13">
      <t>セッ</t>
    </rPh>
    <rPh sb="15" eb="16">
      <t>ユカ</t>
    </rPh>
    <rPh sb="17" eb="19">
      <t>ニュウリョク</t>
    </rPh>
    <rPh sb="20" eb="25">
      <t>オンドサケイスウ</t>
    </rPh>
    <rPh sb="25" eb="26">
      <t>ラン</t>
    </rPh>
    <rPh sb="27" eb="29">
      <t>ツイカ</t>
    </rPh>
    <phoneticPr fontId="4"/>
  </si>
  <si>
    <t>webプログラムver3.0対応へ変更</t>
    <rPh sb="17" eb="19">
      <t>ヘンコウ</t>
    </rPh>
    <phoneticPr fontId="4"/>
  </si>
  <si>
    <t>3）</t>
  </si>
  <si>
    <t>北面</t>
    <phoneticPr fontId="4"/>
  </si>
  <si>
    <r>
      <t>内訳計算シートＡ　　</t>
    </r>
    <r>
      <rPr>
        <b/>
        <sz val="12"/>
        <rFont val="HG丸ｺﾞｼｯｸM-PRO"/>
        <family val="3"/>
        <charset val="128"/>
      </rPr>
      <t>＜北面＞</t>
    </r>
    <r>
      <rPr>
        <sz val="12"/>
        <rFont val="HG丸ｺﾞｼｯｸM-PRO"/>
        <family val="3"/>
        <charset val="128"/>
      </rPr>
      <t xml:space="preserve"> の外皮熱損失量と日射熱取得量</t>
    </r>
    <rPh sb="0" eb="2">
      <t>ウチワケ</t>
    </rPh>
    <rPh sb="2" eb="4">
      <t>ケイサン</t>
    </rPh>
    <rPh sb="23" eb="25">
      <t>ニッシャ</t>
    </rPh>
    <rPh sb="25" eb="26">
      <t>ネツ</t>
    </rPh>
    <rPh sb="26" eb="28">
      <t>シュトク</t>
    </rPh>
    <rPh sb="28" eb="29">
      <t>リョウ</t>
    </rPh>
    <phoneticPr fontId="4"/>
  </si>
  <si>
    <r>
      <t xml:space="preserve">窓 </t>
    </r>
    <r>
      <rPr>
        <b/>
        <sz val="11"/>
        <rFont val="HG丸ｺﾞｼｯｸM-PRO"/>
        <family val="3"/>
        <charset val="128"/>
      </rPr>
      <t>＜北面＞</t>
    </r>
    <r>
      <rPr>
        <sz val="11"/>
        <rFont val="HG丸ｺﾞｼｯｸM-PRO"/>
        <family val="3"/>
        <charset val="128"/>
      </rPr>
      <t xml:space="preserve"> 各値合計</t>
    </r>
    <rPh sb="0" eb="1">
      <t>マド</t>
    </rPh>
    <rPh sb="7" eb="8">
      <t>カク</t>
    </rPh>
    <rPh sb="8" eb="9">
      <t>アタイ</t>
    </rPh>
    <rPh sb="9" eb="11">
      <t>ゴウケイ</t>
    </rPh>
    <phoneticPr fontId="4"/>
  </si>
  <si>
    <r>
      <t xml:space="preserve">外壁 </t>
    </r>
    <r>
      <rPr>
        <b/>
        <sz val="11"/>
        <rFont val="HG丸ｺﾞｼｯｸM-PRO"/>
        <family val="3"/>
        <charset val="128"/>
      </rPr>
      <t>＜北面＞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</si>
  <si>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＜北面＞</t>
    </r>
    <r>
      <rPr>
        <sz val="11"/>
        <rFont val="HG丸ｺﾞｼｯｸM-PRO"/>
        <family val="3"/>
        <charset val="128"/>
      </rPr>
      <t xml:space="preserve"> 計算結果</t>
    </r>
    <rPh sb="2" eb="4">
      <t>ジュウタク</t>
    </rPh>
    <rPh sb="10" eb="12">
      <t>ケイサン</t>
    </rPh>
    <rPh sb="12" eb="14">
      <t>ケッカ</t>
    </rPh>
    <phoneticPr fontId="4"/>
  </si>
  <si>
    <r>
      <t>内訳計算シートＡ　　</t>
    </r>
    <r>
      <rPr>
        <b/>
        <sz val="12"/>
        <rFont val="HG丸ｺﾞｼｯｸM-PRO"/>
        <family val="3"/>
        <charset val="128"/>
      </rPr>
      <t>＜北東面＞</t>
    </r>
    <r>
      <rPr>
        <sz val="12"/>
        <rFont val="HG丸ｺﾞｼｯｸM-PRO"/>
        <family val="3"/>
        <charset val="128"/>
      </rPr>
      <t xml:space="preserve"> の外皮熱損失量と日射熱取得量</t>
    </r>
    <rPh sb="0" eb="2">
      <t>ウチワケ</t>
    </rPh>
    <rPh sb="2" eb="4">
      <t>ケイサン</t>
    </rPh>
    <rPh sb="24" eb="26">
      <t>ニッシャ</t>
    </rPh>
    <rPh sb="26" eb="27">
      <t>ネツ</t>
    </rPh>
    <rPh sb="27" eb="29">
      <t>シュトク</t>
    </rPh>
    <rPh sb="29" eb="30">
      <t>リョウ</t>
    </rPh>
    <phoneticPr fontId="4"/>
  </si>
  <si>
    <r>
      <t xml:space="preserve">窓 </t>
    </r>
    <r>
      <rPr>
        <b/>
        <sz val="11"/>
        <rFont val="HG丸ｺﾞｼｯｸM-PRO"/>
        <family val="3"/>
        <charset val="128"/>
      </rPr>
      <t>＜北東面＞</t>
    </r>
    <r>
      <rPr>
        <sz val="11"/>
        <rFont val="HG丸ｺﾞｼｯｸM-PRO"/>
        <family val="3"/>
        <charset val="128"/>
      </rPr>
      <t xml:space="preserve"> 各値合計</t>
    </r>
    <rPh sb="0" eb="1">
      <t>マド</t>
    </rPh>
    <rPh sb="8" eb="9">
      <t>カク</t>
    </rPh>
    <rPh sb="9" eb="10">
      <t>アタイ</t>
    </rPh>
    <rPh sb="10" eb="12">
      <t>ゴウケイ</t>
    </rPh>
    <phoneticPr fontId="4"/>
  </si>
  <si>
    <r>
      <t xml:space="preserve">4）住宅 </t>
    </r>
    <r>
      <rPr>
        <b/>
        <sz val="11"/>
        <rFont val="HG丸ｺﾞｼｯｸM-PRO"/>
        <family val="3"/>
        <charset val="128"/>
      </rPr>
      <t>＜北東面＞</t>
    </r>
    <r>
      <rPr>
        <sz val="11"/>
        <rFont val="HG丸ｺﾞｼｯｸM-PRO"/>
        <family val="3"/>
        <charset val="128"/>
      </rPr>
      <t xml:space="preserve"> 計算結果</t>
    </r>
    <rPh sb="2" eb="4">
      <t>ジュウタク</t>
    </rPh>
    <rPh sb="11" eb="13">
      <t>ケイサン</t>
    </rPh>
    <rPh sb="13" eb="15">
      <t>ケッカ</t>
    </rPh>
    <phoneticPr fontId="4"/>
  </si>
  <si>
    <t>北東面</t>
    <rPh sb="0" eb="1">
      <t>キタ</t>
    </rPh>
    <rPh sb="2" eb="3">
      <t>メン</t>
    </rPh>
    <phoneticPr fontId="4"/>
  </si>
  <si>
    <t>南東面</t>
    <phoneticPr fontId="4"/>
  </si>
  <si>
    <t>南面</t>
    <phoneticPr fontId="4"/>
  </si>
  <si>
    <t>南西面</t>
    <phoneticPr fontId="4"/>
  </si>
  <si>
    <t>西面</t>
    <phoneticPr fontId="4"/>
  </si>
  <si>
    <t>北西面</t>
    <phoneticPr fontId="4"/>
  </si>
  <si>
    <r>
      <t>内訳計算シートＡ　　</t>
    </r>
    <r>
      <rPr>
        <b/>
        <sz val="12"/>
        <rFont val="HG丸ｺﾞｼｯｸM-PRO"/>
        <family val="3"/>
        <charset val="128"/>
      </rPr>
      <t>＜北西面＞</t>
    </r>
    <r>
      <rPr>
        <sz val="12"/>
        <rFont val="HG丸ｺﾞｼｯｸM-PRO"/>
        <family val="3"/>
        <charset val="128"/>
      </rPr>
      <t xml:space="preserve"> の外皮熱損失量と日射熱取得量</t>
    </r>
    <rPh sb="0" eb="2">
      <t>ウチワケ</t>
    </rPh>
    <rPh sb="2" eb="4">
      <t>ケイサン</t>
    </rPh>
    <rPh sb="24" eb="26">
      <t>ニッシャ</t>
    </rPh>
    <rPh sb="26" eb="27">
      <t>ネツ</t>
    </rPh>
    <rPh sb="27" eb="29">
      <t>シュトク</t>
    </rPh>
    <rPh sb="29" eb="30">
      <t>リョウ</t>
    </rPh>
    <phoneticPr fontId="4"/>
  </si>
  <si>
    <r>
      <t xml:space="preserve">窓 </t>
    </r>
    <r>
      <rPr>
        <b/>
        <sz val="11"/>
        <rFont val="HG丸ｺﾞｼｯｸM-PRO"/>
        <family val="3"/>
        <charset val="128"/>
      </rPr>
      <t>＜北西面＞</t>
    </r>
    <r>
      <rPr>
        <sz val="11"/>
        <rFont val="HG丸ｺﾞｼｯｸM-PRO"/>
        <family val="3"/>
        <charset val="128"/>
      </rPr>
      <t xml:space="preserve"> 各値合計</t>
    </r>
    <rPh sb="0" eb="1">
      <t>マド</t>
    </rPh>
    <rPh sb="8" eb="9">
      <t>カク</t>
    </rPh>
    <rPh sb="9" eb="10">
      <t>アタイ</t>
    </rPh>
    <rPh sb="10" eb="12">
      <t>ゴウケイ</t>
    </rPh>
    <phoneticPr fontId="4"/>
  </si>
  <si>
    <r>
      <t xml:space="preserve">ドア </t>
    </r>
    <r>
      <rPr>
        <b/>
        <sz val="11"/>
        <rFont val="HG丸ｺﾞｼｯｸM-PRO"/>
        <family val="3"/>
        <charset val="128"/>
      </rPr>
      <t>＜北西面＞</t>
    </r>
    <r>
      <rPr>
        <sz val="11"/>
        <rFont val="HG丸ｺﾞｼｯｸM-PRO"/>
        <family val="3"/>
        <charset val="128"/>
      </rPr>
      <t xml:space="preserve"> 各値合計</t>
    </r>
    <phoneticPr fontId="4"/>
  </si>
  <si>
    <r>
      <t xml:space="preserve">外壁 </t>
    </r>
    <r>
      <rPr>
        <b/>
        <sz val="11"/>
        <rFont val="HG丸ｺﾞｼｯｸM-PRO"/>
        <family val="3"/>
        <charset val="128"/>
      </rPr>
      <t>＜北西面＞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</si>
  <si>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＜北西面＞</t>
    </r>
    <r>
      <rPr>
        <sz val="11"/>
        <rFont val="HG丸ｺﾞｼｯｸM-PRO"/>
        <family val="3"/>
        <charset val="128"/>
      </rPr>
      <t xml:space="preserve"> 計算結果</t>
    </r>
    <rPh sb="2" eb="4">
      <t>ジュウタク</t>
    </rPh>
    <rPh sb="11" eb="13">
      <t>ケイサン</t>
    </rPh>
    <rPh sb="13" eb="15">
      <t>ケッカ</t>
    </rPh>
    <phoneticPr fontId="4"/>
  </si>
  <si>
    <r>
      <t>内訳計算シートＡ　　</t>
    </r>
    <r>
      <rPr>
        <b/>
        <sz val="12"/>
        <rFont val="HG丸ｺﾞｼｯｸM-PRO"/>
        <family val="3"/>
        <charset val="128"/>
      </rPr>
      <t>＜西面＞</t>
    </r>
    <r>
      <rPr>
        <sz val="12"/>
        <rFont val="HG丸ｺﾞｼｯｸM-PRO"/>
        <family val="3"/>
        <charset val="128"/>
      </rPr>
      <t xml:space="preserve"> の外皮熱損失量と日射熱取得量</t>
    </r>
    <rPh sb="0" eb="2">
      <t>ウチワケ</t>
    </rPh>
    <rPh sb="2" eb="4">
      <t>ケイサン</t>
    </rPh>
    <rPh sb="23" eb="25">
      <t>ニッシャ</t>
    </rPh>
    <rPh sb="25" eb="26">
      <t>ネツ</t>
    </rPh>
    <rPh sb="26" eb="28">
      <t>シュトク</t>
    </rPh>
    <rPh sb="28" eb="29">
      <t>リョウ</t>
    </rPh>
    <phoneticPr fontId="4"/>
  </si>
  <si>
    <r>
      <t xml:space="preserve">窓 </t>
    </r>
    <r>
      <rPr>
        <b/>
        <sz val="11"/>
        <rFont val="HG丸ｺﾞｼｯｸM-PRO"/>
        <family val="3"/>
        <charset val="128"/>
      </rPr>
      <t>＜西面＞</t>
    </r>
    <r>
      <rPr>
        <sz val="11"/>
        <rFont val="HG丸ｺﾞｼｯｸM-PRO"/>
        <family val="3"/>
        <charset val="128"/>
      </rPr>
      <t xml:space="preserve"> 各値合計</t>
    </r>
    <rPh sb="0" eb="1">
      <t>マド</t>
    </rPh>
    <rPh sb="7" eb="8">
      <t>カク</t>
    </rPh>
    <rPh sb="8" eb="9">
      <t>アタイ</t>
    </rPh>
    <rPh sb="9" eb="11">
      <t>ゴウケイ</t>
    </rPh>
    <phoneticPr fontId="4"/>
  </si>
  <si>
    <r>
      <t xml:space="preserve">ドア </t>
    </r>
    <r>
      <rPr>
        <b/>
        <sz val="11"/>
        <rFont val="HG丸ｺﾞｼｯｸM-PRO"/>
        <family val="3"/>
        <charset val="128"/>
      </rPr>
      <t>＜西面＞</t>
    </r>
    <r>
      <rPr>
        <sz val="11"/>
        <rFont val="HG丸ｺﾞｼｯｸM-PRO"/>
        <family val="3"/>
        <charset val="128"/>
      </rPr>
      <t xml:space="preserve"> 各値合計</t>
    </r>
    <phoneticPr fontId="4"/>
  </si>
  <si>
    <r>
      <t xml:space="preserve">外壁 </t>
    </r>
    <r>
      <rPr>
        <b/>
        <sz val="11"/>
        <rFont val="HG丸ｺﾞｼｯｸM-PRO"/>
        <family val="3"/>
        <charset val="128"/>
      </rPr>
      <t>＜西面＞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</si>
  <si>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＜西面＞</t>
    </r>
    <r>
      <rPr>
        <sz val="11"/>
        <rFont val="HG丸ｺﾞｼｯｸM-PRO"/>
        <family val="3"/>
        <charset val="128"/>
      </rPr>
      <t xml:space="preserve"> 計算結果</t>
    </r>
    <rPh sb="2" eb="4">
      <t>ジュウタク</t>
    </rPh>
    <rPh sb="10" eb="12">
      <t>ケイサン</t>
    </rPh>
    <rPh sb="12" eb="14">
      <t>ケッカ</t>
    </rPh>
    <phoneticPr fontId="4"/>
  </si>
  <si>
    <r>
      <t>内訳計算シートＡ　　</t>
    </r>
    <r>
      <rPr>
        <b/>
        <sz val="12"/>
        <rFont val="HG丸ｺﾞｼｯｸM-PRO"/>
        <family val="3"/>
        <charset val="128"/>
      </rPr>
      <t>＜南西面＞</t>
    </r>
    <r>
      <rPr>
        <sz val="12"/>
        <rFont val="HG丸ｺﾞｼｯｸM-PRO"/>
        <family val="3"/>
        <charset val="128"/>
      </rPr>
      <t xml:space="preserve"> の外皮熱損失量と日射熱取得量</t>
    </r>
    <rPh sb="0" eb="2">
      <t>ウチワケ</t>
    </rPh>
    <rPh sb="2" eb="4">
      <t>ケイサン</t>
    </rPh>
    <rPh sb="24" eb="26">
      <t>ニッシャ</t>
    </rPh>
    <rPh sb="26" eb="27">
      <t>ネツ</t>
    </rPh>
    <rPh sb="27" eb="29">
      <t>シュトク</t>
    </rPh>
    <rPh sb="29" eb="30">
      <t>リョウ</t>
    </rPh>
    <phoneticPr fontId="4"/>
  </si>
  <si>
    <r>
      <t xml:space="preserve">窓 </t>
    </r>
    <r>
      <rPr>
        <b/>
        <sz val="11"/>
        <rFont val="HG丸ｺﾞｼｯｸM-PRO"/>
        <family val="3"/>
        <charset val="128"/>
      </rPr>
      <t>＜南西面＞</t>
    </r>
    <r>
      <rPr>
        <sz val="11"/>
        <rFont val="HG丸ｺﾞｼｯｸM-PRO"/>
        <family val="3"/>
        <charset val="128"/>
      </rPr>
      <t xml:space="preserve"> 各値合計</t>
    </r>
    <rPh sb="0" eb="1">
      <t>マド</t>
    </rPh>
    <rPh sb="8" eb="9">
      <t>カク</t>
    </rPh>
    <rPh sb="9" eb="10">
      <t>アタイ</t>
    </rPh>
    <rPh sb="10" eb="12">
      <t>ゴウケイ</t>
    </rPh>
    <phoneticPr fontId="4"/>
  </si>
  <si>
    <r>
      <t xml:space="preserve">ドア </t>
    </r>
    <r>
      <rPr>
        <b/>
        <sz val="11"/>
        <rFont val="HG丸ｺﾞｼｯｸM-PRO"/>
        <family val="3"/>
        <charset val="128"/>
      </rPr>
      <t>＜南西面＞</t>
    </r>
    <r>
      <rPr>
        <sz val="11"/>
        <rFont val="HG丸ｺﾞｼｯｸM-PRO"/>
        <family val="3"/>
        <charset val="128"/>
      </rPr>
      <t xml:space="preserve"> 各値合計</t>
    </r>
    <phoneticPr fontId="4"/>
  </si>
  <si>
    <r>
      <t xml:space="preserve">外壁 </t>
    </r>
    <r>
      <rPr>
        <b/>
        <sz val="11"/>
        <rFont val="HG丸ｺﾞｼｯｸM-PRO"/>
        <family val="3"/>
        <charset val="128"/>
      </rPr>
      <t>＜南西面＞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</si>
  <si>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＜南西面＞</t>
    </r>
    <r>
      <rPr>
        <sz val="11"/>
        <rFont val="HG丸ｺﾞｼｯｸM-PRO"/>
        <family val="3"/>
        <charset val="128"/>
      </rPr>
      <t xml:space="preserve"> 計算結果</t>
    </r>
    <rPh sb="2" eb="4">
      <t>ジュウタク</t>
    </rPh>
    <rPh sb="11" eb="13">
      <t>ケイサン</t>
    </rPh>
    <rPh sb="13" eb="15">
      <t>ケッカ</t>
    </rPh>
    <phoneticPr fontId="4"/>
  </si>
  <si>
    <r>
      <t>内訳計算シートＡ　　</t>
    </r>
    <r>
      <rPr>
        <b/>
        <sz val="12"/>
        <rFont val="HG丸ｺﾞｼｯｸM-PRO"/>
        <family val="3"/>
        <charset val="128"/>
      </rPr>
      <t>＜南面＞</t>
    </r>
    <r>
      <rPr>
        <sz val="12"/>
        <rFont val="HG丸ｺﾞｼｯｸM-PRO"/>
        <family val="3"/>
        <charset val="128"/>
      </rPr>
      <t xml:space="preserve"> の外皮熱損失量と日射熱取得量</t>
    </r>
    <rPh sb="0" eb="2">
      <t>ウチワケ</t>
    </rPh>
    <rPh sb="2" eb="4">
      <t>ケイサン</t>
    </rPh>
    <rPh sb="23" eb="25">
      <t>ニッシャ</t>
    </rPh>
    <rPh sb="25" eb="26">
      <t>ネツ</t>
    </rPh>
    <rPh sb="26" eb="28">
      <t>シュトク</t>
    </rPh>
    <rPh sb="28" eb="29">
      <t>リョウ</t>
    </rPh>
    <phoneticPr fontId="4"/>
  </si>
  <si>
    <r>
      <t xml:space="preserve">窓 </t>
    </r>
    <r>
      <rPr>
        <b/>
        <sz val="11"/>
        <rFont val="HG丸ｺﾞｼｯｸM-PRO"/>
        <family val="3"/>
        <charset val="128"/>
      </rPr>
      <t>＜南面＞</t>
    </r>
    <r>
      <rPr>
        <sz val="11"/>
        <rFont val="HG丸ｺﾞｼｯｸM-PRO"/>
        <family val="3"/>
        <charset val="128"/>
      </rPr>
      <t xml:space="preserve"> 各値合計</t>
    </r>
    <rPh sb="0" eb="1">
      <t>マド</t>
    </rPh>
    <rPh sb="7" eb="8">
      <t>カク</t>
    </rPh>
    <rPh sb="8" eb="9">
      <t>アタイ</t>
    </rPh>
    <rPh sb="9" eb="11">
      <t>ゴウケイ</t>
    </rPh>
    <phoneticPr fontId="4"/>
  </si>
  <si>
    <r>
      <t xml:space="preserve">ドア </t>
    </r>
    <r>
      <rPr>
        <b/>
        <sz val="11"/>
        <rFont val="HG丸ｺﾞｼｯｸM-PRO"/>
        <family val="3"/>
        <charset val="128"/>
      </rPr>
      <t>＜南面＞</t>
    </r>
    <r>
      <rPr>
        <sz val="11"/>
        <rFont val="HG丸ｺﾞｼｯｸM-PRO"/>
        <family val="3"/>
        <charset val="128"/>
      </rPr>
      <t xml:space="preserve"> 各値合計</t>
    </r>
    <phoneticPr fontId="4"/>
  </si>
  <si>
    <r>
      <t xml:space="preserve">外壁 </t>
    </r>
    <r>
      <rPr>
        <b/>
        <sz val="11"/>
        <rFont val="HG丸ｺﾞｼｯｸM-PRO"/>
        <family val="3"/>
        <charset val="128"/>
      </rPr>
      <t>＜南面＞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</si>
  <si>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＜南面＞</t>
    </r>
    <r>
      <rPr>
        <sz val="11"/>
        <rFont val="HG丸ｺﾞｼｯｸM-PRO"/>
        <family val="3"/>
        <charset val="128"/>
      </rPr>
      <t xml:space="preserve"> 計算結果</t>
    </r>
    <rPh sb="2" eb="4">
      <t>ジュウタク</t>
    </rPh>
    <rPh sb="10" eb="12">
      <t>ケイサン</t>
    </rPh>
    <rPh sb="12" eb="14">
      <t>ケッカ</t>
    </rPh>
    <phoneticPr fontId="4"/>
  </si>
  <si>
    <r>
      <t>内訳計算シートＡ　　</t>
    </r>
    <r>
      <rPr>
        <b/>
        <sz val="12"/>
        <rFont val="HG丸ｺﾞｼｯｸM-PRO"/>
        <family val="3"/>
        <charset val="128"/>
      </rPr>
      <t>＜南東面＞</t>
    </r>
    <r>
      <rPr>
        <sz val="12"/>
        <rFont val="HG丸ｺﾞｼｯｸM-PRO"/>
        <family val="3"/>
        <charset val="128"/>
      </rPr>
      <t xml:space="preserve"> の外皮熱損失量と日射熱取得量</t>
    </r>
    <rPh sb="0" eb="2">
      <t>ウチワケ</t>
    </rPh>
    <rPh sb="2" eb="4">
      <t>ケイサン</t>
    </rPh>
    <rPh sb="24" eb="26">
      <t>ニッシャ</t>
    </rPh>
    <rPh sb="26" eb="27">
      <t>ネツ</t>
    </rPh>
    <rPh sb="27" eb="29">
      <t>シュトク</t>
    </rPh>
    <rPh sb="29" eb="30">
      <t>リョウ</t>
    </rPh>
    <phoneticPr fontId="4"/>
  </si>
  <si>
    <r>
      <t xml:space="preserve">窓 </t>
    </r>
    <r>
      <rPr>
        <b/>
        <sz val="11"/>
        <rFont val="HG丸ｺﾞｼｯｸM-PRO"/>
        <family val="3"/>
        <charset val="128"/>
      </rPr>
      <t>＜南東面＞</t>
    </r>
    <r>
      <rPr>
        <sz val="11"/>
        <rFont val="HG丸ｺﾞｼｯｸM-PRO"/>
        <family val="3"/>
        <charset val="128"/>
      </rPr>
      <t xml:space="preserve"> 各値合計</t>
    </r>
    <rPh sb="0" eb="1">
      <t>マド</t>
    </rPh>
    <rPh sb="8" eb="9">
      <t>カク</t>
    </rPh>
    <rPh sb="9" eb="10">
      <t>アタイ</t>
    </rPh>
    <rPh sb="10" eb="12">
      <t>ゴウケイ</t>
    </rPh>
    <phoneticPr fontId="4"/>
  </si>
  <si>
    <r>
      <t xml:space="preserve">ドア </t>
    </r>
    <r>
      <rPr>
        <b/>
        <sz val="11"/>
        <rFont val="HG丸ｺﾞｼｯｸM-PRO"/>
        <family val="3"/>
        <charset val="128"/>
      </rPr>
      <t>＜南東面＞</t>
    </r>
    <r>
      <rPr>
        <sz val="11"/>
        <rFont val="HG丸ｺﾞｼｯｸM-PRO"/>
        <family val="3"/>
        <charset val="128"/>
      </rPr>
      <t xml:space="preserve"> 各値合計</t>
    </r>
    <phoneticPr fontId="4"/>
  </si>
  <si>
    <r>
      <t xml:space="preserve">外壁 </t>
    </r>
    <r>
      <rPr>
        <b/>
        <sz val="11"/>
        <rFont val="HG丸ｺﾞｼｯｸM-PRO"/>
        <family val="3"/>
        <charset val="128"/>
      </rPr>
      <t>＜南東面＞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</si>
  <si>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＜南東面＞</t>
    </r>
    <r>
      <rPr>
        <sz val="11"/>
        <rFont val="HG丸ｺﾞｼｯｸM-PRO"/>
        <family val="3"/>
        <charset val="128"/>
      </rPr>
      <t xml:space="preserve"> 計算結果</t>
    </r>
    <rPh sb="2" eb="4">
      <t>ジュウタク</t>
    </rPh>
    <rPh sb="11" eb="13">
      <t>ケイサン</t>
    </rPh>
    <rPh sb="13" eb="15">
      <t>ケッカ</t>
    </rPh>
    <phoneticPr fontId="4"/>
  </si>
  <si>
    <t>Ver2.1</t>
    <phoneticPr fontId="4"/>
  </si>
  <si>
    <t>一部方位、冷房期取得日射熱補正係数に関する修正</t>
    <rPh sb="0" eb="2">
      <t>イチブ</t>
    </rPh>
    <rPh sb="2" eb="4">
      <t>ホウイ</t>
    </rPh>
    <phoneticPr fontId="4"/>
  </si>
  <si>
    <t>2）</t>
    <phoneticPr fontId="4"/>
  </si>
  <si>
    <t>シートB（屋根・天井・床等）</t>
    <phoneticPr fontId="4"/>
  </si>
  <si>
    <t>天窓の冷房期、暖房期取得日射熱補正係数に関する不具合の修正</t>
    <phoneticPr fontId="4"/>
  </si>
  <si>
    <t>シートC（基礎壁、基礎等）</t>
    <phoneticPr fontId="4"/>
  </si>
  <si>
    <t>3）</t>
    <phoneticPr fontId="4"/>
  </si>
  <si>
    <t>シートA（方位別計算）</t>
    <phoneticPr fontId="4"/>
  </si>
  <si>
    <t>付属部材による補正熱貫流率に関する修正</t>
    <phoneticPr fontId="4"/>
  </si>
  <si>
    <t>天窓における付属部材による補正熱貫流率に関する修正</t>
    <phoneticPr fontId="4"/>
  </si>
  <si>
    <t>【付録】</t>
    <rPh sb="1" eb="3">
      <t>フロク</t>
    </rPh>
    <phoneticPr fontId="4"/>
  </si>
  <si>
    <t>断熱材
熱抵抗
Ｒ１</t>
    <rPh sb="0" eb="3">
      <t>ダンネツザイ</t>
    </rPh>
    <rPh sb="4" eb="5">
      <t>ネツ</t>
    </rPh>
    <rPh sb="5" eb="7">
      <t>テイコウ</t>
    </rPh>
    <phoneticPr fontId="4"/>
  </si>
  <si>
    <t>断熱材
熱抵抗
Ｒ２</t>
    <rPh sb="0" eb="3">
      <t>ダンネツザイ</t>
    </rPh>
    <rPh sb="4" eb="5">
      <t>ネツ</t>
    </rPh>
    <rPh sb="5" eb="7">
      <t>テイコウ</t>
    </rPh>
    <phoneticPr fontId="4"/>
  </si>
  <si>
    <t>断熱材
熱抵抗
Ｒ３</t>
    <rPh sb="0" eb="3">
      <t>ダンネツザイ</t>
    </rPh>
    <rPh sb="4" eb="5">
      <t>ネツ</t>
    </rPh>
    <rPh sb="5" eb="7">
      <t>テイコウ</t>
    </rPh>
    <phoneticPr fontId="4"/>
  </si>
  <si>
    <t>断熱材
熱抵抗
Ｒ４</t>
    <rPh sb="0" eb="3">
      <t>ダンネツザイ</t>
    </rPh>
    <rPh sb="4" eb="5">
      <t>ネツ</t>
    </rPh>
    <rPh sb="5" eb="7">
      <t>テイコウ</t>
    </rPh>
    <phoneticPr fontId="4"/>
  </si>
  <si>
    <t>基礎高
Ｈ１</t>
    <rPh sb="0" eb="2">
      <t>キソ</t>
    </rPh>
    <rPh sb="2" eb="3">
      <t>タカ</t>
    </rPh>
    <phoneticPr fontId="4"/>
  </si>
  <si>
    <t>底盤高
Ｈ２</t>
    <rPh sb="0" eb="1">
      <t>テイ</t>
    </rPh>
    <rPh sb="1" eb="2">
      <t>バン</t>
    </rPh>
    <rPh sb="2" eb="3">
      <t>タカ</t>
    </rPh>
    <phoneticPr fontId="4"/>
  </si>
  <si>
    <t>断熱材
根入れ
Ｗ１</t>
    <rPh sb="0" eb="3">
      <t>ダンネツザイ</t>
    </rPh>
    <rPh sb="4" eb="5">
      <t>ネ</t>
    </rPh>
    <rPh sb="5" eb="6">
      <t>イ</t>
    </rPh>
    <phoneticPr fontId="4"/>
  </si>
  <si>
    <t>断熱材
折返し
Ｗ２</t>
    <rPh sb="0" eb="3">
      <t>ダンネツザイ</t>
    </rPh>
    <rPh sb="4" eb="6">
      <t>オリカエ</t>
    </rPh>
    <phoneticPr fontId="4"/>
  </si>
  <si>
    <t>断熱材
折返し
Ｗ３</t>
    <rPh sb="0" eb="3">
      <t>ダンネツザイ</t>
    </rPh>
    <rPh sb="4" eb="6">
      <t>オリカエ</t>
    </rPh>
    <phoneticPr fontId="4"/>
  </si>
  <si>
    <t>適　用
計算式
番　号</t>
    <rPh sb="0" eb="1">
      <t>テキ</t>
    </rPh>
    <rPh sb="2" eb="3">
      <t>ヨウ</t>
    </rPh>
    <rPh sb="4" eb="6">
      <t>ケイサン</t>
    </rPh>
    <rPh sb="6" eb="7">
      <t>シキ</t>
    </rPh>
    <rPh sb="8" eb="9">
      <t>バン</t>
    </rPh>
    <rPh sb="10" eb="11">
      <t>ゴウ</t>
    </rPh>
    <phoneticPr fontId="4"/>
  </si>
  <si>
    <t>熱貫流率
[W/(m・K)]</t>
    <rPh sb="0" eb="1">
      <t>ネツ</t>
    </rPh>
    <rPh sb="1" eb="3">
      <t>カンリュウ</t>
    </rPh>
    <rPh sb="3" eb="4">
      <t>リツ</t>
    </rPh>
    <phoneticPr fontId="4"/>
  </si>
  <si>
    <t>H1≦0.4</t>
    <phoneticPr fontId="4"/>
  </si>
  <si>
    <t>（１）</t>
    <phoneticPr fontId="4"/>
  </si>
  <si>
    <t>W≦0.9</t>
    <phoneticPr fontId="4"/>
  </si>
  <si>
    <t>（３）</t>
    <phoneticPr fontId="4"/>
  </si>
  <si>
    <t>（３）１</t>
    <phoneticPr fontId="4"/>
  </si>
  <si>
    <t>（３）２</t>
    <phoneticPr fontId="4"/>
  </si>
  <si>
    <t>　注１：上記各部の寸法は下図の寸法等（長さｍ、熱抵抗㎡K/W）を入力して下さい。</t>
    <rPh sb="1" eb="2">
      <t>チュウ</t>
    </rPh>
    <rPh sb="4" eb="6">
      <t>ジョウキ</t>
    </rPh>
    <rPh sb="6" eb="8">
      <t>カクブ</t>
    </rPh>
    <rPh sb="9" eb="11">
      <t>スンポウ</t>
    </rPh>
    <rPh sb="12" eb="14">
      <t>カズ</t>
    </rPh>
    <rPh sb="15" eb="17">
      <t>スンポウ</t>
    </rPh>
    <rPh sb="17" eb="18">
      <t>トウ</t>
    </rPh>
    <rPh sb="19" eb="20">
      <t>ナガ</t>
    </rPh>
    <rPh sb="23" eb="24">
      <t>ネツ</t>
    </rPh>
    <rPh sb="24" eb="26">
      <t>テイコウ</t>
    </rPh>
    <rPh sb="32" eb="34">
      <t>ニュウリョク</t>
    </rPh>
    <rPh sb="36" eb="37">
      <t>クダ</t>
    </rPh>
    <phoneticPr fontId="4"/>
  </si>
  <si>
    <t>　注２：Ｈ１の寸法（基礎高さ）は0.4ｍを上限とし、0.4ｍを超える部分は内訳計算シートＡで計算して下さい。</t>
    <rPh sb="1" eb="2">
      <t>チュウ</t>
    </rPh>
    <rPh sb="7" eb="9">
      <t>スンポウ</t>
    </rPh>
    <rPh sb="10" eb="12">
      <t>キソ</t>
    </rPh>
    <rPh sb="12" eb="13">
      <t>タカ</t>
    </rPh>
    <rPh sb="21" eb="23">
      <t>ジョウゲン</t>
    </rPh>
    <rPh sb="31" eb="32">
      <t>コ</t>
    </rPh>
    <rPh sb="34" eb="36">
      <t>ブブン</t>
    </rPh>
    <rPh sb="37" eb="39">
      <t>ウチワケ</t>
    </rPh>
    <rPh sb="39" eb="41">
      <t>ケイサン</t>
    </rPh>
    <rPh sb="46" eb="48">
      <t>ケイサン</t>
    </rPh>
    <rPh sb="50" eb="51">
      <t>クダ</t>
    </rPh>
    <phoneticPr fontId="4"/>
  </si>
  <si>
    <t>このシートは、内訳計算シートCにて旧計算法を選択した場合に、２）の線熱貫流率へ入力する値を計算する為のシートです。
算出された線熱貫流率は、内訳計算シートCに転記をしてください。</t>
    <rPh sb="7" eb="9">
      <t>ウチワケ</t>
    </rPh>
    <rPh sb="9" eb="11">
      <t>ケイサン</t>
    </rPh>
    <rPh sb="17" eb="18">
      <t>キュウ</t>
    </rPh>
    <rPh sb="18" eb="21">
      <t>ケイサンホウ</t>
    </rPh>
    <rPh sb="22" eb="24">
      <t>センタク</t>
    </rPh>
    <rPh sb="26" eb="28">
      <t>バアイ</t>
    </rPh>
    <rPh sb="33" eb="34">
      <t>セン</t>
    </rPh>
    <rPh sb="34" eb="38">
      <t>ネツカン</t>
    </rPh>
    <rPh sb="39" eb="41">
      <t>ニュウリョク</t>
    </rPh>
    <rPh sb="43" eb="44">
      <t>アタイ</t>
    </rPh>
    <rPh sb="45" eb="47">
      <t>ケイサン</t>
    </rPh>
    <rPh sb="49" eb="50">
      <t>タメ</t>
    </rPh>
    <phoneticPr fontId="31"/>
  </si>
  <si>
    <t>新旧</t>
    <rPh sb="0" eb="2">
      <t>シンキュウ</t>
    </rPh>
    <phoneticPr fontId="21"/>
  </si>
  <si>
    <t>はじめにどちらかをご選択ください→</t>
    <phoneticPr fontId="21"/>
  </si>
  <si>
    <t>新計算法</t>
    <rPh sb="0" eb="1">
      <t>シン</t>
    </rPh>
    <rPh sb="1" eb="4">
      <t>ケイサンホウ</t>
    </rPh>
    <phoneticPr fontId="21"/>
  </si>
  <si>
    <t>旧計算法</t>
    <rPh sb="0" eb="1">
      <t>キュウ</t>
    </rPh>
    <rPh sb="1" eb="4">
      <t>ケイサンホウ</t>
    </rPh>
    <phoneticPr fontId="21"/>
  </si>
  <si>
    <t>※3）において温度差係数を分けて計算する場合、上表は分けて入力して下さい。その際、面積は重複しないように片方のみを入力して下さい。</t>
    <rPh sb="13" eb="14">
      <t>ワ</t>
    </rPh>
    <rPh sb="16" eb="18">
      <t>ケイサン</t>
    </rPh>
    <phoneticPr fontId="4"/>
  </si>
  <si>
    <t>4）</t>
    <phoneticPr fontId="4"/>
  </si>
  <si>
    <t>シート【付録】</t>
    <rPh sb="4" eb="6">
      <t>フロク</t>
    </rPh>
    <phoneticPr fontId="4"/>
  </si>
  <si>
    <t>新規追加（旧基礎計算のための対応）</t>
    <rPh sb="0" eb="4">
      <t>シンキツイカ</t>
    </rPh>
    <rPh sb="5" eb="6">
      <t>キュウ</t>
    </rPh>
    <rPh sb="6" eb="8">
      <t>キソ</t>
    </rPh>
    <rPh sb="8" eb="10">
      <t>ケイサン</t>
    </rPh>
    <rPh sb="14" eb="16">
      <t>タイオウ</t>
    </rPh>
    <phoneticPr fontId="4"/>
  </si>
  <si>
    <r>
      <t>m</t>
    </r>
    <r>
      <rPr>
        <vertAlign val="subscript"/>
        <sz val="11"/>
        <rFont val="ＭＳ Ｐゴシック"/>
        <family val="3"/>
        <charset val="128"/>
      </rPr>
      <t>h</t>
    </r>
    <phoneticPr fontId="4"/>
  </si>
  <si>
    <r>
      <t>m</t>
    </r>
    <r>
      <rPr>
        <vertAlign val="subscript"/>
        <sz val="11"/>
        <rFont val="ＭＳ Ｐゴシック"/>
        <family val="3"/>
        <charset val="128"/>
      </rPr>
      <t>c</t>
    </r>
    <phoneticPr fontId="4"/>
  </si>
  <si>
    <t>q</t>
    <phoneticPr fontId="4"/>
  </si>
  <si>
    <t>リンクセル</t>
    <phoneticPr fontId="4"/>
  </si>
  <si>
    <t>等級5</t>
    <phoneticPr fontId="4"/>
  </si>
  <si>
    <r>
      <t>η</t>
    </r>
    <r>
      <rPr>
        <vertAlign val="subscript"/>
        <sz val="11"/>
        <rFont val="ＭＳ Ｐゴシック"/>
        <family val="3"/>
        <charset val="128"/>
      </rPr>
      <t>AC</t>
    </r>
    <phoneticPr fontId="4"/>
  </si>
  <si>
    <r>
      <t>Ｕ</t>
    </r>
    <r>
      <rPr>
        <vertAlign val="subscript"/>
        <sz val="11"/>
        <rFont val="ＭＳ Ｐゴシック"/>
        <family val="3"/>
        <charset val="128"/>
      </rPr>
      <t>A</t>
    </r>
    <phoneticPr fontId="4"/>
  </si>
  <si>
    <t>等級５</t>
    <rPh sb="0" eb="2">
      <t>トウキュウ</t>
    </rPh>
    <phoneticPr fontId="4"/>
  </si>
  <si>
    <t>シート共通条件・結果</t>
    <rPh sb="3" eb="7">
      <t>キョウツウジョウケン</t>
    </rPh>
    <rPh sb="8" eb="10">
      <t>ケッカ</t>
    </rPh>
    <phoneticPr fontId="4"/>
  </si>
  <si>
    <t>等級5対応</t>
    <rPh sb="0" eb="2">
      <t>トウキュウ</t>
    </rPh>
    <rPh sb="3" eb="5">
      <t>タイオウ</t>
    </rPh>
    <phoneticPr fontId="4"/>
  </si>
  <si>
    <r>
      <t xml:space="preserve">ドア </t>
    </r>
    <r>
      <rPr>
        <b/>
        <sz val="11"/>
        <rFont val="HG丸ｺﾞｼｯｸM-PRO"/>
        <family val="3"/>
        <charset val="128"/>
      </rPr>
      <t>＜北面＞</t>
    </r>
    <r>
      <rPr>
        <sz val="11"/>
        <rFont val="HG丸ｺﾞｼｯｸM-PRO"/>
        <family val="3"/>
        <charset val="128"/>
      </rPr>
      <t xml:space="preserve"> 各値合計</t>
    </r>
    <rPh sb="4" eb="5">
      <t>キタ</t>
    </rPh>
    <phoneticPr fontId="4"/>
  </si>
  <si>
    <r>
      <t xml:space="preserve">ドア </t>
    </r>
    <r>
      <rPr>
        <b/>
        <sz val="11"/>
        <rFont val="HG丸ｺﾞｼｯｸM-PRO"/>
        <family val="3"/>
        <charset val="128"/>
      </rPr>
      <t>＜東面＞</t>
    </r>
    <r>
      <rPr>
        <sz val="11"/>
        <rFont val="HG丸ｺﾞｼｯｸM-PRO"/>
        <family val="3"/>
        <charset val="128"/>
      </rPr>
      <t xml:space="preserve"> 各値合計</t>
    </r>
    <phoneticPr fontId="4"/>
  </si>
  <si>
    <t>　注１：本計算シートの計算方法は、（国研）建築研究所が示す外皮性能の計算方法を原則遵守しています。</t>
    <rPh sb="1" eb="2">
      <t>チュウ</t>
    </rPh>
    <rPh sb="4" eb="5">
      <t>ホン</t>
    </rPh>
    <rPh sb="5" eb="7">
      <t>ケイサン</t>
    </rPh>
    <rPh sb="11" eb="13">
      <t>ケイサン</t>
    </rPh>
    <rPh sb="13" eb="15">
      <t>ホウホウ</t>
    </rPh>
    <rPh sb="18" eb="19">
      <t>クニ</t>
    </rPh>
    <rPh sb="19" eb="20">
      <t>ケン</t>
    </rPh>
    <rPh sb="21" eb="23">
      <t>ケンチク</t>
    </rPh>
    <rPh sb="23" eb="26">
      <t>ケンキュウジョ</t>
    </rPh>
    <rPh sb="27" eb="28">
      <t>シメ</t>
    </rPh>
    <rPh sb="29" eb="31">
      <t>ガイヒ</t>
    </rPh>
    <rPh sb="31" eb="33">
      <t>セイノウ</t>
    </rPh>
    <rPh sb="34" eb="36">
      <t>ケイサン</t>
    </rPh>
    <rPh sb="36" eb="38">
      <t>ホウホウ</t>
    </rPh>
    <rPh sb="39" eb="41">
      <t>ゲンソク</t>
    </rPh>
    <rPh sb="41" eb="43">
      <t>ジュンシュ</t>
    </rPh>
    <phoneticPr fontId="4"/>
  </si>
  <si>
    <t>新旧計算の選択、入力可能欄の追加対応、説明の追記</t>
    <rPh sb="0" eb="2">
      <t>シンキュウ</t>
    </rPh>
    <rPh sb="2" eb="4">
      <t>ケイサン</t>
    </rPh>
    <rPh sb="5" eb="7">
      <t>センタク</t>
    </rPh>
    <rPh sb="8" eb="10">
      <t>ニュウリョク</t>
    </rPh>
    <rPh sb="10" eb="13">
      <t>カノウラン</t>
    </rPh>
    <rPh sb="14" eb="16">
      <t>ツイカ</t>
    </rPh>
    <rPh sb="16" eb="18">
      <t>タイオウ</t>
    </rPh>
    <rPh sb="19" eb="21">
      <t>セツメイ</t>
    </rPh>
    <rPh sb="22" eb="24">
      <t>ツイキ</t>
    </rPh>
    <phoneticPr fontId="4"/>
  </si>
  <si>
    <t>5）</t>
    <phoneticPr fontId="4"/>
  </si>
  <si>
    <t>天窓の暖房期日射熱取得量に関する不具合の修正</t>
    <phoneticPr fontId="4"/>
  </si>
  <si>
    <t>庇による補正計算に関する不具合の修正</t>
    <rPh sb="4" eb="8">
      <t>ホセイケイサン</t>
    </rPh>
    <rPh sb="9" eb="10">
      <t>カン</t>
    </rPh>
    <rPh sb="12" eb="15">
      <t>フグアイ</t>
    </rPh>
    <rPh sb="16" eb="18">
      <t>シュウセイ</t>
    </rPh>
    <phoneticPr fontId="4"/>
  </si>
  <si>
    <t>2）土間等の外周長さと線熱貫流率の入力</t>
    <phoneticPr fontId="21"/>
  </si>
  <si>
    <t>1）土間床等の面積の入力</t>
    <rPh sb="2" eb="4">
      <t>ドマ</t>
    </rPh>
    <rPh sb="4" eb="5">
      <t>ユカ</t>
    </rPh>
    <rPh sb="5" eb="6">
      <t>トウ</t>
    </rPh>
    <rPh sb="7" eb="9">
      <t>メンセキ</t>
    </rPh>
    <rPh sb="10" eb="12">
      <t>ニュウリョク</t>
    </rPh>
    <phoneticPr fontId="4"/>
  </si>
  <si>
    <t>Ver2.2</t>
    <phoneticPr fontId="4"/>
  </si>
  <si>
    <t>Ver2.3</t>
    <phoneticPr fontId="4"/>
  </si>
  <si>
    <t>旧計算時の基礎壁入力の適用、図の挿入</t>
    <rPh sb="0" eb="3">
      <t>キュウケイサン</t>
    </rPh>
    <rPh sb="3" eb="4">
      <t>ジ</t>
    </rPh>
    <rPh sb="5" eb="7">
      <t>キソ</t>
    </rPh>
    <rPh sb="7" eb="8">
      <t>カベ</t>
    </rPh>
    <rPh sb="8" eb="10">
      <t>ニュウリョク</t>
    </rPh>
    <rPh sb="11" eb="13">
      <t>テキヨウ</t>
    </rPh>
    <rPh sb="14" eb="15">
      <t>ズ</t>
    </rPh>
    <rPh sb="16" eb="18">
      <t>ソウニュウ</t>
    </rPh>
    <phoneticPr fontId="4"/>
  </si>
  <si>
    <t>3）基礎壁等の入力</t>
    <rPh sb="2" eb="4">
      <t>キソ</t>
    </rPh>
    <rPh sb="4" eb="5">
      <t>カベ</t>
    </rPh>
    <rPh sb="5" eb="6">
      <t>ナド</t>
    </rPh>
    <rPh sb="7" eb="9">
      <t>ニュウリョク</t>
    </rPh>
    <phoneticPr fontId="4"/>
  </si>
  <si>
    <t>等級6</t>
    <phoneticPr fontId="4"/>
  </si>
  <si>
    <t>等級7</t>
    <rPh sb="0" eb="2">
      <t>トウキュウ</t>
    </rPh>
    <phoneticPr fontId="4"/>
  </si>
  <si>
    <t>等級6</t>
    <rPh sb="0" eb="2">
      <t>トウキュウ</t>
    </rPh>
    <phoneticPr fontId="4"/>
  </si>
  <si>
    <t>-</t>
    <phoneticPr fontId="4"/>
  </si>
  <si>
    <t>リンク規約</t>
    <rPh sb="3" eb="5">
      <t>キヤク</t>
    </rPh>
    <phoneticPr fontId="4"/>
  </si>
  <si>
    <t>等級7</t>
    <phoneticPr fontId="4"/>
  </si>
  <si>
    <t>Ver2.4</t>
    <phoneticPr fontId="4"/>
  </si>
  <si>
    <t>シート共通条件・結果</t>
    <phoneticPr fontId="4"/>
  </si>
  <si>
    <t>等級6,7対応</t>
    <rPh sb="0" eb="2">
      <t>トウキュウ</t>
    </rPh>
    <rPh sb="5" eb="7">
      <t>タイオウ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</si>
</sst>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000_ "/>
    <numFmt numFmtId="178" formatCode="0.00_ "/>
    <numFmt numFmtId="179" formatCode="0.0_ "/>
    <numFmt numFmtId="180" formatCode="0.00;_퐀"/>
    <numFmt numFmtId="181" formatCode="0.0_);[Red]\(0.0\)"/>
  </numFmts>
  <fonts count="3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b/>
      <sz val="12"/>
      <name val="HG丸ｺﾞｼｯｸM-PRO"/>
      <family val="3"/>
      <charset val="128"/>
    </font>
    <font>
      <b/>
      <sz val="11"/>
      <name val="HG丸ｺﾞｼｯｸM-PRO"/>
      <family val="3"/>
      <charset val="128"/>
    </font>
    <font>
      <sz val="12"/>
      <name val="HG丸ｺﾞｼｯｸM-PRO"/>
      <family val="3"/>
      <charset val="128"/>
    </font>
    <font>
      <sz val="10"/>
      <name val="HG丸ｺﾞｼｯｸM-PRO"/>
      <family val="3"/>
      <charset val="128"/>
    </font>
    <font>
      <sz val="11"/>
      <name val="HG丸ｺﾞｼｯｸM-PRO"/>
      <family val="3"/>
      <charset val="128"/>
    </font>
    <font>
      <sz val="9"/>
      <name val="ＭＳ Ｐゴシック"/>
      <family val="3"/>
      <charset val="128"/>
    </font>
    <font>
      <sz val="14"/>
      <name val="HG丸ｺﾞｼｯｸM-PRO"/>
      <family val="3"/>
      <charset val="128"/>
    </font>
    <font>
      <sz val="10"/>
      <name val="ＭＳ 明朝"/>
      <family val="1"/>
      <charset val="128"/>
    </font>
    <font>
      <b/>
      <sz val="14"/>
      <name val="HG丸ｺﾞｼｯｸM-PRO"/>
      <family val="3"/>
      <charset val="128"/>
    </font>
    <font>
      <sz val="9.5"/>
      <name val="ＭＳ Ｐゴシック"/>
      <family val="3"/>
      <charset val="128"/>
    </font>
    <font>
      <vertAlign val="subscript"/>
      <sz val="10"/>
      <name val="ＭＳ Ｐゴシック"/>
      <family val="3"/>
      <charset val="128"/>
    </font>
    <font>
      <sz val="9"/>
      <color indexed="81"/>
      <name val="ＭＳ Ｐゴシック"/>
      <family val="3"/>
      <charset val="128"/>
    </font>
    <font>
      <sz val="12"/>
      <color rgb="FFFF0000"/>
      <name val="HG丸ｺﾞｼｯｸM-PRO"/>
      <family val="3"/>
      <charset val="128"/>
    </font>
    <font>
      <sz val="10"/>
      <name val="ＭＳ Ｐゴシック"/>
      <family val="3"/>
      <charset val="128"/>
      <scheme val="major"/>
    </font>
    <font>
      <sz val="10"/>
      <name val="ＭＳ Ｐゴシック"/>
      <family val="3"/>
      <charset val="128"/>
      <scheme val="minor"/>
    </font>
    <font>
      <sz val="10"/>
      <color theme="1"/>
      <name val="ＭＳ Ｐゴシック"/>
      <family val="3"/>
      <charset val="128"/>
    </font>
    <font>
      <sz val="10"/>
      <color theme="0"/>
      <name val="ＭＳ Ｐゴシック"/>
      <family val="3"/>
      <charset val="128"/>
    </font>
    <font>
      <sz val="9"/>
      <color indexed="81"/>
      <name val="MS P ゴシック"/>
      <family val="3"/>
      <charset val="128"/>
    </font>
    <font>
      <sz val="10"/>
      <name val="HGPｺﾞｼｯｸM"/>
      <family val="3"/>
      <charset val="128"/>
    </font>
    <font>
      <sz val="10"/>
      <color theme="0" tint="-0.499984740745262"/>
      <name val="HGPｺﾞｼｯｸM"/>
      <family val="3"/>
      <charset val="128"/>
    </font>
    <font>
      <sz val="9"/>
      <color theme="0" tint="-0.499984740745262"/>
      <name val="HG丸ｺﾞｼｯｸM-PRO"/>
      <family val="3"/>
      <charset val="128"/>
    </font>
    <font>
      <sz val="8"/>
      <name val="ＭＳ Ｐゴシック"/>
      <family val="3"/>
      <charset val="128"/>
    </font>
    <font>
      <sz val="10"/>
      <color rgb="FFFF0000"/>
      <name val="ＭＳ Ｐゴシック"/>
      <family val="3"/>
      <charset val="128"/>
    </font>
    <font>
      <b/>
      <sz val="12"/>
      <name val="ＭＳ Ｐゴシック"/>
      <family val="3"/>
      <charset val="128"/>
    </font>
    <font>
      <b/>
      <sz val="12"/>
      <color rgb="FFFF0000"/>
      <name val="ＭＳ Ｐゴシック"/>
      <family val="3"/>
      <charset val="128"/>
    </font>
    <font>
      <sz val="6"/>
      <name val="ＭＳ Ｐゴシック"/>
      <family val="3"/>
      <charset val="128"/>
      <scheme val="minor"/>
    </font>
    <font>
      <sz val="12"/>
      <color rgb="FFFF0000"/>
      <name val="ＭＳ Ｐゴシック"/>
      <family val="3"/>
      <charset val="128"/>
    </font>
    <font>
      <b/>
      <sz val="10"/>
      <name val="HG丸ｺﾞｼｯｸM-PRO"/>
      <family val="3"/>
      <charset val="128"/>
    </font>
    <font>
      <b/>
      <sz val="10"/>
      <color rgb="FFFF0000"/>
      <name val="ＭＳ Ｐゴシック"/>
      <family val="3"/>
      <charset val="128"/>
    </font>
    <font>
      <b/>
      <sz val="10"/>
      <color rgb="FFFF0000"/>
      <name val="HG丸ｺﾞｼｯｸM-PRO"/>
      <family val="3"/>
      <charset val="128"/>
    </font>
    <font>
      <vertAlign val="subscript"/>
      <sz val="11"/>
      <name val="ＭＳ Ｐゴシック"/>
      <family val="3"/>
      <charset val="128"/>
    </font>
    <font>
      <sz val="11"/>
      <color theme="0" tint="-0.249977111117893"/>
      <name val="ＭＳ Ｐゴシック"/>
      <family val="3"/>
      <charset val="128"/>
    </font>
    <font>
      <sz val="9"/>
      <color rgb="FF000000"/>
      <name val="MS UI Gothic"/>
      <family val="3"/>
      <charset val="128"/>
    </font>
  </fonts>
  <fills count="7">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FFFF66"/>
        <bgColor indexed="64"/>
      </patternFill>
    </fill>
    <fill>
      <patternFill patternType="solid">
        <fgColor rgb="FFFFFFCC"/>
        <bgColor indexed="64"/>
      </patternFill>
    </fill>
    <fill>
      <patternFill patternType="solid">
        <fgColor rgb="FFFFC000"/>
        <bgColor indexed="64"/>
      </patternFill>
    </fill>
  </fills>
  <borders count="131">
    <border>
      <left/>
      <right/>
      <top/>
      <bottom/>
      <diagonal/>
    </border>
    <border>
      <left/>
      <right/>
      <top/>
      <bottom style="hair">
        <color indexed="64"/>
      </bottom>
      <diagonal/>
    </border>
    <border>
      <left style="hair">
        <color indexed="64"/>
      </left>
      <right/>
      <top/>
      <bottom/>
      <diagonal/>
    </border>
    <border>
      <left/>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right/>
      <top/>
      <bottom style="thin">
        <color indexed="64"/>
      </bottom>
      <diagonal/>
    </border>
    <border>
      <left style="medium">
        <color indexed="64"/>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medium">
        <color indexed="64"/>
      </top>
      <bottom style="hair">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diagonalDown="1">
      <left style="medium">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hair">
        <color indexed="64"/>
      </top>
      <bottom style="hair">
        <color indexed="64"/>
      </bottom>
      <diagonal/>
    </border>
    <border>
      <left/>
      <right style="hair">
        <color indexed="64"/>
      </right>
      <top style="hair">
        <color indexed="64"/>
      </top>
      <bottom style="medium">
        <color indexed="64"/>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s>
  <cellStyleXfs count="8">
    <xf numFmtId="0" fontId="0" fillId="0" borderId="0"/>
    <xf numFmtId="38" fontId="3" fillId="0" borderId="0" applyFont="0" applyFill="0" applyBorder="0" applyAlignment="0" applyProtection="0"/>
    <xf numFmtId="0" fontId="13" fillId="0" borderId="0"/>
    <xf numFmtId="0" fontId="2" fillId="0" borderId="0">
      <alignment vertical="center"/>
    </xf>
    <xf numFmtId="0" fontId="2" fillId="0" borderId="0">
      <alignment vertical="center"/>
    </xf>
    <xf numFmtId="0" fontId="3" fillId="0" borderId="0"/>
    <xf numFmtId="0" fontId="1" fillId="0" borderId="0">
      <alignment vertical="center"/>
    </xf>
    <xf numFmtId="0" fontId="1" fillId="0" borderId="0">
      <alignment vertical="center"/>
    </xf>
  </cellStyleXfs>
  <cellXfs count="596">
    <xf numFmtId="0" fontId="0" fillId="0" borderId="0" xfId="0"/>
    <xf numFmtId="0" fontId="0" fillId="0" borderId="0" xfId="0" applyAlignment="1">
      <alignment vertical="center"/>
    </xf>
    <xf numFmtId="0" fontId="5" fillId="0" borderId="0" xfId="0" applyFont="1" applyAlignment="1">
      <alignment vertical="center"/>
    </xf>
    <xf numFmtId="0" fontId="5" fillId="0" borderId="0" xfId="0" applyFont="1"/>
    <xf numFmtId="0" fontId="10" fillId="0" borderId="0" xfId="0" applyFont="1" applyAlignment="1">
      <alignment vertical="center"/>
    </xf>
    <xf numFmtId="0" fontId="5" fillId="0" borderId="1" xfId="0" applyFont="1" applyBorder="1" applyAlignment="1">
      <alignment vertical="center"/>
    </xf>
    <xf numFmtId="0" fontId="5" fillId="0" borderId="0"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11" fillId="0" borderId="6" xfId="0" applyFont="1" applyBorder="1" applyAlignment="1">
      <alignment horizontal="right" vertical="center"/>
    </xf>
    <xf numFmtId="0" fontId="5" fillId="0" borderId="10" xfId="0" applyFont="1" applyBorder="1" applyAlignment="1">
      <alignment vertical="center"/>
    </xf>
    <xf numFmtId="0" fontId="5" fillId="0" borderId="11" xfId="0" applyFont="1" applyBorder="1" applyAlignment="1">
      <alignment vertical="center"/>
    </xf>
    <xf numFmtId="0" fontId="5" fillId="0" borderId="12" xfId="0" applyFont="1" applyBorder="1" applyAlignment="1">
      <alignment vertical="center"/>
    </xf>
    <xf numFmtId="2" fontId="8" fillId="0" borderId="0" xfId="1" applyNumberFormat="1" applyFont="1" applyBorder="1" applyAlignment="1">
      <alignment horizontal="right" vertical="center"/>
    </xf>
    <xf numFmtId="2" fontId="0" fillId="0" borderId="0" xfId="1" applyNumberFormat="1" applyFont="1" applyBorder="1"/>
    <xf numFmtId="0" fontId="5" fillId="2" borderId="13" xfId="0" applyFont="1" applyFill="1" applyBorder="1" applyAlignment="1">
      <alignment vertical="center"/>
    </xf>
    <xf numFmtId="0" fontId="5" fillId="2" borderId="14" xfId="0" applyFont="1" applyFill="1" applyBorder="1" applyAlignment="1">
      <alignment vertical="center"/>
    </xf>
    <xf numFmtId="2" fontId="10" fillId="0" borderId="0" xfId="0" applyNumberFormat="1" applyFont="1" applyAlignment="1">
      <alignment horizontal="center" vertical="center"/>
    </xf>
    <xf numFmtId="0" fontId="0" fillId="0" borderId="0" xfId="0" applyBorder="1"/>
    <xf numFmtId="0" fontId="5" fillId="0" borderId="0" xfId="0" applyFont="1" applyAlignment="1" applyProtection="1">
      <alignment horizontal="center" vertical="center"/>
    </xf>
    <xf numFmtId="0" fontId="5" fillId="0" borderId="0" xfId="0" applyFont="1" applyAlignment="1" applyProtection="1">
      <alignment vertical="center"/>
    </xf>
    <xf numFmtId="0" fontId="5" fillId="0" borderId="0" xfId="0" applyFont="1" applyBorder="1" applyAlignment="1">
      <alignment vertical="center" shrinkToFit="1"/>
    </xf>
    <xf numFmtId="0" fontId="5" fillId="0" borderId="29" xfId="0" applyFont="1" applyBorder="1" applyAlignment="1">
      <alignment vertical="center" shrinkToFit="1"/>
    </xf>
    <xf numFmtId="0" fontId="5" fillId="0" borderId="29" xfId="0" applyFont="1" applyBorder="1" applyAlignment="1">
      <alignment vertical="center" wrapText="1"/>
    </xf>
    <xf numFmtId="0" fontId="5" fillId="0" borderId="0" xfId="0" applyFont="1" applyBorder="1" applyAlignment="1">
      <alignment vertical="center" wrapText="1"/>
    </xf>
    <xf numFmtId="179" fontId="5" fillId="0" borderId="0" xfId="0" applyNumberFormat="1" applyFont="1" applyAlignment="1" applyProtection="1">
      <alignment vertical="center"/>
    </xf>
    <xf numFmtId="179" fontId="5" fillId="0" borderId="0" xfId="0" applyNumberFormat="1" applyFont="1" applyAlignment="1"/>
    <xf numFmtId="0" fontId="5" fillId="0" borderId="0" xfId="0" applyFont="1" applyFill="1" applyBorder="1" applyAlignment="1">
      <alignment horizontal="center" vertical="center"/>
    </xf>
    <xf numFmtId="2" fontId="8" fillId="0" borderId="0" xfId="0" applyNumberFormat="1" applyFont="1" applyAlignment="1">
      <alignment horizontal="center" vertical="center"/>
    </xf>
    <xf numFmtId="0" fontId="5" fillId="0" borderId="0" xfId="0" applyFont="1" applyFill="1" applyAlignment="1">
      <alignment vertical="center"/>
    </xf>
    <xf numFmtId="0" fontId="10" fillId="0" borderId="0" xfId="0" applyFont="1" applyFill="1" applyAlignment="1">
      <alignment vertical="center"/>
    </xf>
    <xf numFmtId="0" fontId="5" fillId="0" borderId="0" xfId="0" applyFont="1" applyFill="1" applyBorder="1" applyAlignment="1">
      <alignment vertical="center"/>
    </xf>
    <xf numFmtId="0" fontId="5" fillId="0" borderId="29" xfId="0" applyFont="1" applyFill="1" applyBorder="1" applyAlignment="1">
      <alignment vertical="center"/>
    </xf>
    <xf numFmtId="0" fontId="5" fillId="0" borderId="29" xfId="0" applyFont="1" applyFill="1" applyBorder="1" applyAlignment="1">
      <alignment horizontal="center" vertical="center"/>
    </xf>
    <xf numFmtId="0" fontId="10" fillId="0" borderId="29" xfId="0" applyFont="1" applyFill="1" applyBorder="1" applyAlignment="1">
      <alignment vertical="center"/>
    </xf>
    <xf numFmtId="0" fontId="10" fillId="0" borderId="0" xfId="0" applyFont="1" applyFill="1" applyBorder="1" applyAlignment="1">
      <alignment vertical="center"/>
    </xf>
    <xf numFmtId="0" fontId="0" fillId="0" borderId="0" xfId="0" applyAlignment="1">
      <alignment horizontal="center" vertical="center"/>
    </xf>
    <xf numFmtId="0" fontId="8" fillId="0" borderId="0" xfId="1" applyNumberFormat="1" applyFont="1" applyFill="1" applyBorder="1" applyAlignment="1">
      <alignment vertical="center"/>
    </xf>
    <xf numFmtId="0" fontId="5" fillId="0" borderId="0" xfId="0" applyFont="1" applyAlignment="1">
      <alignment horizontal="center" vertical="center"/>
    </xf>
    <xf numFmtId="0" fontId="10" fillId="0" borderId="0" xfId="0" applyFont="1" applyBorder="1" applyAlignment="1">
      <alignment vertical="center"/>
    </xf>
    <xf numFmtId="178" fontId="5" fillId="0" borderId="5" xfId="0" applyNumberFormat="1" applyFont="1" applyBorder="1" applyAlignment="1">
      <alignment vertical="center"/>
    </xf>
    <xf numFmtId="178" fontId="11" fillId="0" borderId="5" xfId="0" applyNumberFormat="1" applyFont="1" applyBorder="1" applyAlignment="1">
      <alignment vertical="center"/>
    </xf>
    <xf numFmtId="178" fontId="11" fillId="0" borderId="15" xfId="0" applyNumberFormat="1" applyFont="1" applyBorder="1" applyAlignment="1">
      <alignment vertical="center"/>
    </xf>
    <xf numFmtId="178" fontId="5" fillId="0" borderId="13" xfId="0" applyNumberFormat="1" applyFont="1" applyBorder="1" applyAlignment="1">
      <alignment vertical="center"/>
    </xf>
    <xf numFmtId="178" fontId="5" fillId="0" borderId="14" xfId="0" applyNumberFormat="1" applyFont="1" applyBorder="1" applyAlignment="1">
      <alignment vertical="center"/>
    </xf>
    <xf numFmtId="0" fontId="5" fillId="0" borderId="0" xfId="0" applyFont="1" applyAlignment="1" applyProtection="1">
      <alignment vertical="center"/>
      <protection locked="0"/>
    </xf>
    <xf numFmtId="0" fontId="3" fillId="2" borderId="6" xfId="1" applyNumberFormat="1" applyFont="1" applyFill="1" applyBorder="1" applyAlignment="1">
      <alignment horizontal="center" vertical="center"/>
    </xf>
    <xf numFmtId="0" fontId="3" fillId="2" borderId="17" xfId="1" applyNumberFormat="1" applyFont="1" applyFill="1" applyBorder="1" applyAlignment="1">
      <alignment horizontal="center" vertical="center"/>
    </xf>
    <xf numFmtId="179" fontId="5" fillId="0" borderId="0" xfId="0" applyNumberFormat="1" applyFont="1" applyAlignment="1">
      <alignment vertical="center"/>
    </xf>
    <xf numFmtId="0" fontId="5" fillId="0" borderId="0" xfId="0" applyFont="1" applyAlignment="1" applyProtection="1">
      <alignment horizontal="center" vertical="center"/>
      <protection locked="0"/>
    </xf>
    <xf numFmtId="0" fontId="5" fillId="0" borderId="0" xfId="0" applyFont="1" applyAlignment="1">
      <alignment vertical="center" wrapText="1"/>
    </xf>
    <xf numFmtId="0" fontId="5" fillId="0" borderId="115" xfId="0" applyFont="1" applyBorder="1" applyAlignment="1">
      <alignment horizontal="center" vertical="center" wrapText="1"/>
    </xf>
    <xf numFmtId="0" fontId="5" fillId="0" borderId="116" xfId="0" applyFont="1" applyBorder="1" applyAlignment="1">
      <alignment horizontal="center" vertical="center" wrapText="1"/>
    </xf>
    <xf numFmtId="0" fontId="5" fillId="0" borderId="117" xfId="0" applyFont="1" applyBorder="1" applyAlignment="1">
      <alignment horizontal="center" vertical="center" wrapText="1"/>
    </xf>
    <xf numFmtId="0" fontId="5" fillId="0" borderId="119" xfId="0" applyFont="1" applyBorder="1" applyAlignment="1">
      <alignment horizontal="center" vertical="center" wrapText="1"/>
    </xf>
    <xf numFmtId="0" fontId="5" fillId="0" borderId="120" xfId="0" applyFont="1" applyBorder="1" applyAlignment="1">
      <alignment vertical="center" wrapText="1"/>
    </xf>
    <xf numFmtId="0" fontId="5" fillId="0" borderId="121" xfId="0" applyFont="1" applyBorder="1" applyAlignment="1">
      <alignment vertical="center" wrapText="1"/>
    </xf>
    <xf numFmtId="0" fontId="5" fillId="0" borderId="122" xfId="0" applyFont="1" applyBorder="1" applyAlignment="1">
      <alignment vertical="center" wrapText="1"/>
    </xf>
    <xf numFmtId="0" fontId="5" fillId="0" borderId="123" xfId="0" applyFont="1" applyBorder="1" applyAlignment="1">
      <alignment vertical="center" wrapText="1"/>
    </xf>
    <xf numFmtId="0" fontId="5" fillId="0" borderId="5" xfId="0" applyFont="1" applyBorder="1" applyAlignment="1">
      <alignment vertical="center"/>
    </xf>
    <xf numFmtId="0" fontId="5" fillId="0" borderId="3" xfId="0" applyFont="1" applyBorder="1" applyAlignment="1">
      <alignment vertical="center"/>
    </xf>
    <xf numFmtId="0" fontId="5" fillId="0" borderId="13" xfId="0" applyFont="1" applyBorder="1" applyAlignment="1">
      <alignment vertical="center"/>
    </xf>
    <xf numFmtId="0" fontId="5" fillId="0" borderId="4" xfId="0" applyFont="1" applyBorder="1" applyAlignment="1">
      <alignment vertical="center"/>
    </xf>
    <xf numFmtId="0" fontId="5" fillId="0" borderId="0" xfId="0" applyFont="1" applyAlignment="1">
      <alignment horizontal="right" vertical="center"/>
    </xf>
    <xf numFmtId="0" fontId="5" fillId="0" borderId="6" xfId="0" applyFont="1" applyBorder="1" applyAlignment="1">
      <alignment vertical="center" wrapText="1"/>
    </xf>
    <xf numFmtId="0" fontId="11" fillId="0" borderId="6" xfId="0" applyFont="1" applyBorder="1" applyAlignment="1">
      <alignment vertical="top"/>
    </xf>
    <xf numFmtId="0" fontId="11" fillId="0" borderId="5" xfId="0" applyFont="1" applyBorder="1" applyAlignment="1">
      <alignment vertical="center"/>
    </xf>
    <xf numFmtId="0" fontId="11" fillId="0" borderId="15" xfId="0" applyFont="1" applyBorder="1" applyAlignment="1">
      <alignment vertical="center"/>
    </xf>
    <xf numFmtId="0" fontId="5" fillId="0" borderId="30" xfId="0" applyFont="1" applyBorder="1" applyAlignment="1">
      <alignment vertical="center"/>
    </xf>
    <xf numFmtId="0" fontId="5" fillId="0" borderId="18" xfId="0" applyFont="1" applyBorder="1" applyAlignment="1">
      <alignment horizontal="center" vertical="center" wrapText="1"/>
    </xf>
    <xf numFmtId="0" fontId="5" fillId="0" borderId="95" xfId="0" applyFont="1" applyBorder="1" applyAlignment="1">
      <alignment horizontal="center" vertical="center" wrapText="1"/>
    </xf>
    <xf numFmtId="0" fontId="5" fillId="0" borderId="18" xfId="0" applyFont="1" applyBorder="1" applyAlignment="1">
      <alignment horizontal="center" vertical="center"/>
    </xf>
    <xf numFmtId="0" fontId="5" fillId="0" borderId="0" xfId="0" applyFont="1" applyAlignment="1">
      <alignment horizontal="center" vertical="center" wrapText="1"/>
    </xf>
    <xf numFmtId="0" fontId="5" fillId="0" borderId="95" xfId="0" applyFont="1" applyBorder="1" applyAlignment="1">
      <alignment horizontal="center" vertical="center" wrapText="1"/>
    </xf>
    <xf numFmtId="0" fontId="5" fillId="0" borderId="129" xfId="0" applyFont="1" applyBorder="1" applyAlignment="1">
      <alignment vertical="center" wrapText="1"/>
    </xf>
    <xf numFmtId="0" fontId="5" fillId="0" borderId="98" xfId="0" applyFont="1" applyBorder="1" applyAlignment="1">
      <alignment vertical="center" wrapText="1"/>
    </xf>
    <xf numFmtId="0" fontId="5" fillId="0" borderId="130" xfId="0" applyFont="1" applyBorder="1" applyAlignment="1">
      <alignment vertical="center" wrapText="1"/>
    </xf>
    <xf numFmtId="0" fontId="5" fillId="0" borderId="111" xfId="0" applyFont="1" applyBorder="1" applyAlignment="1">
      <alignment vertical="center" wrapText="1"/>
    </xf>
    <xf numFmtId="0" fontId="5" fillId="0" borderId="84" xfId="0" applyFont="1" applyBorder="1" applyAlignment="1">
      <alignment vertical="center" wrapText="1"/>
    </xf>
    <xf numFmtId="0" fontId="5" fillId="0" borderId="49" xfId="0" applyFont="1" applyBorder="1" applyAlignment="1">
      <alignment vertical="center" wrapText="1"/>
    </xf>
    <xf numFmtId="0" fontId="9" fillId="0" borderId="0" xfId="0" applyFont="1" applyAlignment="1" applyProtection="1">
      <alignment vertical="center" shrinkToFit="1"/>
    </xf>
    <xf numFmtId="0" fontId="0" fillId="0" borderId="18" xfId="0" applyBorder="1" applyAlignment="1">
      <alignment horizontal="center" vertical="center"/>
    </xf>
    <xf numFmtId="0" fontId="5" fillId="0" borderId="0" xfId="0" applyFont="1" applyAlignment="1">
      <alignment horizontal="center" vertical="center"/>
    </xf>
    <xf numFmtId="0" fontId="3" fillId="0" borderId="0" xfId="5" applyAlignment="1">
      <alignment vertical="center"/>
    </xf>
    <xf numFmtId="0" fontId="10" fillId="0" borderId="0" xfId="5" applyFont="1" applyAlignment="1">
      <alignment vertical="center"/>
    </xf>
    <xf numFmtId="0" fontId="5" fillId="0" borderId="0" xfId="5" applyFont="1" applyAlignment="1">
      <alignment vertical="center"/>
    </xf>
    <xf numFmtId="0" fontId="5" fillId="0" borderId="18" xfId="5" applyFont="1" applyBorder="1" applyAlignment="1">
      <alignment horizontal="center" vertical="center"/>
    </xf>
    <xf numFmtId="0" fontId="21" fillId="0" borderId="18" xfId="5" quotePrefix="1" applyFont="1" applyBorder="1" applyAlignment="1">
      <alignment horizontal="center" vertical="center"/>
    </xf>
    <xf numFmtId="0" fontId="21" fillId="0" borderId="18" xfId="5" applyFont="1" applyBorder="1" applyAlignment="1">
      <alignment horizontal="center" vertical="center"/>
    </xf>
    <xf numFmtId="0" fontId="34" fillId="0" borderId="0" xfId="0" applyFont="1" applyAlignment="1">
      <alignment vertical="top"/>
    </xf>
    <xf numFmtId="0" fontId="28" fillId="3" borderId="18" xfId="0" applyFont="1" applyFill="1" applyBorder="1" applyAlignment="1">
      <alignment vertical="center"/>
    </xf>
    <xf numFmtId="0" fontId="28" fillId="3" borderId="31" xfId="0" applyFont="1" applyFill="1" applyBorder="1" applyAlignment="1">
      <alignment vertical="center"/>
    </xf>
    <xf numFmtId="0" fontId="5" fillId="0" borderId="18" xfId="0" applyFont="1" applyBorder="1" applyAlignment="1" applyProtection="1">
      <alignment horizontal="center" vertical="center"/>
      <protection locked="0"/>
    </xf>
    <xf numFmtId="0" fontId="28" fillId="0" borderId="0" xfId="0" applyFont="1"/>
    <xf numFmtId="0" fontId="10" fillId="0" borderId="0" xfId="0" applyFont="1" applyAlignment="1">
      <alignment horizontal="center" vertical="center"/>
    </xf>
    <xf numFmtId="178" fontId="5" fillId="0" borderId="0" xfId="0" applyNumberFormat="1" applyFont="1" applyAlignment="1">
      <alignment horizontal="center" vertical="center"/>
    </xf>
    <xf numFmtId="0" fontId="22" fillId="0" borderId="0" xfId="0" applyFont="1" applyAlignment="1">
      <alignment vertical="center"/>
    </xf>
    <xf numFmtId="0" fontId="25" fillId="0" borderId="0" xfId="6" applyFont="1" applyAlignment="1">
      <alignment horizontal="center" vertical="center"/>
    </xf>
    <xf numFmtId="0" fontId="21" fillId="0" borderId="0" xfId="0" quotePrefix="1" applyFont="1" applyAlignment="1">
      <alignment horizontal="center" vertical="center"/>
    </xf>
    <xf numFmtId="0" fontId="21" fillId="0" borderId="0" xfId="0" applyFont="1" applyAlignment="1">
      <alignment horizontal="center" vertical="center"/>
    </xf>
    <xf numFmtId="0" fontId="24" fillId="0" borderId="0" xfId="6" applyFont="1" applyAlignment="1">
      <alignment horizontal="center" vertical="center"/>
    </xf>
    <xf numFmtId="0" fontId="26" fillId="0" borderId="114" xfId="7" applyFont="1" applyBorder="1" applyAlignment="1">
      <alignment horizontal="center" vertical="center"/>
    </xf>
    <xf numFmtId="0" fontId="28" fillId="0" borderId="0" xfId="0" applyFont="1" applyAlignment="1">
      <alignment vertical="center"/>
    </xf>
    <xf numFmtId="0" fontId="5" fillId="0" borderId="8" xfId="0" applyFont="1" applyBorder="1" applyAlignment="1">
      <alignment vertical="center"/>
    </xf>
    <xf numFmtId="0" fontId="5" fillId="0" borderId="7" xfId="0" applyFont="1" applyBorder="1" applyAlignment="1">
      <alignment vertical="center"/>
    </xf>
    <xf numFmtId="0" fontId="0" fillId="0" borderId="18" xfId="0" applyBorder="1" applyAlignment="1">
      <alignment horizontal="center" vertical="center"/>
    </xf>
    <xf numFmtId="0" fontId="5" fillId="0" borderId="9" xfId="0" applyFont="1" applyBorder="1" applyAlignment="1">
      <alignment vertical="center"/>
    </xf>
    <xf numFmtId="0" fontId="5" fillId="0" borderId="0" xfId="0" applyFont="1" applyAlignment="1">
      <alignment horizontal="center" vertical="center"/>
    </xf>
    <xf numFmtId="0" fontId="0" fillId="0" borderId="18" xfId="0" applyBorder="1" applyAlignment="1">
      <alignment vertical="center"/>
    </xf>
    <xf numFmtId="0" fontId="0" fillId="0" borderId="0" xfId="0" applyAlignment="1">
      <alignment vertical="center" wrapText="1"/>
    </xf>
    <xf numFmtId="0" fontId="0" fillId="0" borderId="18" xfId="0" applyBorder="1" applyAlignment="1" applyProtection="1">
      <alignment horizontal="center" vertical="center"/>
      <protection locked="0"/>
    </xf>
    <xf numFmtId="176" fontId="37" fillId="0" borderId="18" xfId="0" applyNumberFormat="1" applyFont="1" applyBorder="1" applyAlignment="1">
      <alignment horizontal="center" vertical="center"/>
    </xf>
    <xf numFmtId="0" fontId="37" fillId="0" borderId="18" xfId="0" applyFont="1" applyBorder="1" applyAlignment="1">
      <alignment horizontal="center" vertical="center"/>
    </xf>
    <xf numFmtId="0" fontId="37" fillId="0" borderId="52" xfId="0" applyFont="1" applyBorder="1" applyAlignment="1">
      <alignment horizontal="center" vertical="center"/>
    </xf>
    <xf numFmtId="0" fontId="11" fillId="0" borderId="0" xfId="0" applyFont="1" applyAlignment="1">
      <alignment horizontal="left" vertical="center"/>
    </xf>
    <xf numFmtId="178" fontId="37" fillId="0" borderId="18" xfId="0" applyNumberFormat="1" applyFont="1" applyBorder="1" applyAlignment="1">
      <alignment horizontal="center" vertical="center"/>
    </xf>
    <xf numFmtId="0" fontId="11" fillId="0" borderId="6" xfId="0" applyFont="1" applyBorder="1" applyAlignment="1">
      <alignment vertical="center"/>
    </xf>
    <xf numFmtId="0" fontId="11" fillId="0" borderId="0" xfId="0" applyFont="1" applyAlignment="1">
      <alignment vertical="center"/>
    </xf>
    <xf numFmtId="0" fontId="5" fillId="0" borderId="4" xfId="0" applyFont="1" applyBorder="1" applyAlignment="1">
      <alignment horizontal="center" vertical="center" wrapText="1"/>
    </xf>
    <xf numFmtId="0" fontId="5" fillId="0" borderId="97" xfId="0" applyFont="1" applyBorder="1" applyAlignment="1">
      <alignment horizontal="center" vertical="center" wrapText="1"/>
    </xf>
    <xf numFmtId="0" fontId="5" fillId="0" borderId="67" xfId="0" applyFont="1" applyBorder="1" applyAlignment="1">
      <alignment vertical="center" wrapText="1"/>
    </xf>
    <xf numFmtId="0" fontId="5" fillId="0" borderId="116" xfId="0" applyFont="1" applyBorder="1" applyAlignment="1">
      <alignment vertical="center" wrapText="1"/>
    </xf>
    <xf numFmtId="0" fontId="5" fillId="0" borderId="31" xfId="0" applyFont="1" applyBorder="1" applyAlignment="1">
      <alignment vertical="center" wrapText="1"/>
    </xf>
    <xf numFmtId="0" fontId="5" fillId="0" borderId="18" xfId="0" applyFont="1" applyBorder="1" applyAlignment="1">
      <alignment horizontal="center" vertical="center" wrapText="1"/>
    </xf>
    <xf numFmtId="14" fontId="5" fillId="0" borderId="31" xfId="0" applyNumberFormat="1" applyFont="1" applyBorder="1" applyAlignment="1">
      <alignment horizontal="center" vertical="center" wrapText="1"/>
    </xf>
    <xf numFmtId="0" fontId="0" fillId="0" borderId="18" xfId="0" applyBorder="1" applyAlignment="1">
      <alignment horizontal="center" vertical="center"/>
    </xf>
    <xf numFmtId="0" fontId="5" fillId="3" borderId="91" xfId="0" applyFont="1" applyFill="1" applyBorder="1" applyAlignment="1">
      <alignment vertical="center"/>
    </xf>
    <xf numFmtId="0" fontId="5" fillId="3" borderId="105" xfId="0" applyFont="1" applyFill="1" applyBorder="1" applyAlignment="1">
      <alignment vertical="center"/>
    </xf>
    <xf numFmtId="0" fontId="8" fillId="3" borderId="105" xfId="0" applyFont="1" applyFill="1" applyBorder="1" applyAlignment="1">
      <alignment vertical="center"/>
    </xf>
    <xf numFmtId="0" fontId="5" fillId="3" borderId="93" xfId="0" applyFont="1" applyFill="1" applyBorder="1" applyAlignment="1">
      <alignment vertical="center"/>
    </xf>
    <xf numFmtId="0" fontId="5" fillId="0" borderId="18" xfId="0" applyFont="1" applyBorder="1" applyAlignment="1" applyProtection="1">
      <alignment vertical="center"/>
      <protection locked="0"/>
    </xf>
    <xf numFmtId="0" fontId="0" fillId="0" borderId="18" xfId="0" applyBorder="1" applyProtection="1">
      <protection locked="0"/>
    </xf>
    <xf numFmtId="0" fontId="0" fillId="0" borderId="18" xfId="0" applyBorder="1" applyAlignment="1" applyProtection="1">
      <alignment vertical="center"/>
      <protection locked="0"/>
    </xf>
    <xf numFmtId="178" fontId="0" fillId="0" borderId="0" xfId="0" applyNumberFormat="1" applyBorder="1" applyAlignment="1">
      <alignment horizontal="center" vertical="center"/>
    </xf>
    <xf numFmtId="181" fontId="0" fillId="0" borderId="0" xfId="0" applyNumberFormat="1" applyBorder="1" applyAlignment="1">
      <alignment horizontal="center" vertical="center"/>
    </xf>
    <xf numFmtId="0" fontId="0" fillId="0" borderId="0" xfId="0" applyBorder="1" applyAlignment="1">
      <alignment horizontal="center" vertical="center"/>
    </xf>
    <xf numFmtId="0" fontId="5" fillId="0" borderId="18" xfId="0" applyFont="1" applyBorder="1" applyAlignment="1">
      <alignment horizontal="center" vertical="center" wrapText="1"/>
    </xf>
    <xf numFmtId="0" fontId="11" fillId="0" borderId="5" xfId="0" applyFont="1" applyBorder="1" applyAlignment="1">
      <alignment horizontal="center" vertical="center"/>
    </xf>
    <xf numFmtId="0" fontId="11" fillId="0" borderId="58" xfId="0" applyFont="1" applyBorder="1" applyAlignment="1">
      <alignment horizontal="center" vertical="center"/>
    </xf>
    <xf numFmtId="178" fontId="8" fillId="0" borderId="35" xfId="0" applyNumberFormat="1" applyFont="1" applyBorder="1" applyAlignment="1">
      <alignment horizontal="right" vertical="center"/>
    </xf>
    <xf numFmtId="178" fontId="8" fillId="0" borderId="5" xfId="0" applyNumberFormat="1" applyFont="1" applyBorder="1" applyAlignment="1">
      <alignment horizontal="right" vertical="center"/>
    </xf>
    <xf numFmtId="0" fontId="5" fillId="0" borderId="18" xfId="0" applyFont="1" applyBorder="1" applyAlignment="1">
      <alignment horizontal="center" vertical="center"/>
    </xf>
    <xf numFmtId="0" fontId="5" fillId="0" borderId="26" xfId="0" applyFont="1" applyBorder="1" applyAlignment="1">
      <alignment horizontal="center" vertical="center"/>
    </xf>
    <xf numFmtId="0" fontId="18" fillId="0" borderId="5" xfId="0" applyFont="1" applyBorder="1" applyAlignment="1">
      <alignment horizontal="center" vertical="center"/>
    </xf>
    <xf numFmtId="0" fontId="18" fillId="0" borderId="15" xfId="0" applyFont="1" applyBorder="1" applyAlignment="1">
      <alignment horizontal="center" vertical="center"/>
    </xf>
    <xf numFmtId="0" fontId="19" fillId="0" borderId="20" xfId="0" applyFont="1" applyBorder="1" applyAlignment="1">
      <alignment horizontal="center" vertical="center"/>
    </xf>
    <xf numFmtId="0" fontId="19" fillId="0" borderId="22" xfId="0" applyFont="1" applyBorder="1" applyAlignment="1">
      <alignment horizontal="center" vertical="center"/>
    </xf>
    <xf numFmtId="0" fontId="3" fillId="2" borderId="13" xfId="1" applyNumberFormat="1" applyFont="1" applyFill="1" applyBorder="1" applyAlignment="1">
      <alignment horizontal="center" vertical="center"/>
    </xf>
    <xf numFmtId="0" fontId="3" fillId="2" borderId="14" xfId="1" applyNumberFormat="1" applyFont="1" applyFill="1" applyBorder="1" applyAlignment="1">
      <alignment horizontal="center" vertical="center"/>
    </xf>
    <xf numFmtId="0" fontId="5" fillId="4" borderId="52" xfId="0" applyFont="1" applyFill="1" applyBorder="1" applyAlignment="1">
      <alignment horizontal="center" vertical="center"/>
    </xf>
    <xf numFmtId="0" fontId="5" fillId="4" borderId="31" xfId="0" applyFont="1" applyFill="1" applyBorder="1" applyAlignment="1">
      <alignment horizontal="center" vertical="center"/>
    </xf>
    <xf numFmtId="0" fontId="5" fillId="0" borderId="37" xfId="0" applyFont="1" applyBorder="1" applyAlignment="1">
      <alignment vertical="center"/>
    </xf>
    <xf numFmtId="0" fontId="5" fillId="0" borderId="3" xfId="0" applyFont="1" applyBorder="1" applyAlignment="1">
      <alignment vertical="center"/>
    </xf>
    <xf numFmtId="0" fontId="8" fillId="0" borderId="7" xfId="0" applyFont="1" applyBorder="1" applyAlignment="1">
      <alignment horizontal="right" vertical="center"/>
    </xf>
    <xf numFmtId="0" fontId="8" fillId="0" borderId="13" xfId="0" applyFont="1" applyBorder="1" applyAlignment="1">
      <alignment horizontal="right" vertical="center"/>
    </xf>
    <xf numFmtId="0" fontId="5" fillId="0" borderId="13" xfId="0" applyFont="1" applyBorder="1" applyAlignment="1">
      <alignment horizontal="center" vertical="center"/>
    </xf>
    <xf numFmtId="0" fontId="5" fillId="0" borderId="27" xfId="0" applyFont="1" applyBorder="1" applyAlignment="1">
      <alignment horizontal="center" vertical="center"/>
    </xf>
    <xf numFmtId="179" fontId="8" fillId="0" borderId="53" xfId="0" applyNumberFormat="1" applyFont="1" applyBorder="1" applyAlignment="1">
      <alignment horizontal="right" vertical="center"/>
    </xf>
    <xf numFmtId="179" fontId="8" fillId="0" borderId="13" xfId="0" applyNumberFormat="1" applyFont="1" applyBorder="1" applyAlignment="1">
      <alignment horizontal="right" vertical="center"/>
    </xf>
    <xf numFmtId="0" fontId="18" fillId="0" borderId="3" xfId="0" applyFont="1" applyBorder="1" applyAlignment="1">
      <alignment horizontal="center" vertical="center"/>
    </xf>
    <xf numFmtId="0" fontId="18" fillId="0" borderId="30" xfId="0" applyFont="1" applyBorder="1" applyAlignment="1">
      <alignment horizontal="center" vertical="center"/>
    </xf>
    <xf numFmtId="0" fontId="19" fillId="0" borderId="18" xfId="0" applyFont="1" applyBorder="1" applyAlignment="1">
      <alignment horizontal="center" vertical="center"/>
    </xf>
    <xf numFmtId="0" fontId="19" fillId="0" borderId="26" xfId="0" applyFont="1" applyBorder="1" applyAlignment="1">
      <alignment horizontal="center" vertical="center"/>
    </xf>
    <xf numFmtId="0" fontId="5" fillId="0" borderId="8" xfId="0" applyFont="1" applyBorder="1" applyAlignment="1">
      <alignment vertical="center"/>
    </xf>
    <xf numFmtId="0" fontId="5" fillId="0" borderId="5" xfId="0" applyFont="1" applyBorder="1" applyAlignment="1">
      <alignment vertical="center"/>
    </xf>
    <xf numFmtId="0" fontId="8" fillId="0" borderId="8" xfId="0" applyFont="1" applyBorder="1" applyAlignment="1">
      <alignment horizontal="right" vertical="center"/>
    </xf>
    <xf numFmtId="0" fontId="8" fillId="0" borderId="5" xfId="0" applyFont="1" applyBorder="1" applyAlignment="1">
      <alignment horizontal="right" vertical="center"/>
    </xf>
    <xf numFmtId="0" fontId="5" fillId="0" borderId="54" xfId="0" applyFont="1" applyBorder="1" applyAlignment="1">
      <alignment horizontal="center" vertical="center"/>
    </xf>
    <xf numFmtId="0" fontId="5" fillId="0" borderId="55" xfId="0" applyFont="1" applyBorder="1" applyAlignment="1">
      <alignment horizontal="center" vertical="center"/>
    </xf>
    <xf numFmtId="0" fontId="5" fillId="0" borderId="56" xfId="0" applyFont="1" applyBorder="1" applyAlignment="1">
      <alignment horizontal="center" vertical="center"/>
    </xf>
    <xf numFmtId="0" fontId="5" fillId="0" borderId="57" xfId="0" applyFont="1" applyBorder="1" applyAlignment="1">
      <alignment horizontal="center" vertical="center"/>
    </xf>
    <xf numFmtId="0" fontId="5" fillId="0" borderId="16" xfId="0" applyFont="1" applyBorder="1" applyAlignment="1">
      <alignment horizontal="center" vertical="center"/>
    </xf>
    <xf numFmtId="0" fontId="5" fillId="0" borderId="6" xfId="0" applyFont="1" applyBorder="1" applyAlignment="1">
      <alignment horizontal="center" vertical="center"/>
    </xf>
    <xf numFmtId="0" fontId="5" fillId="0" borderId="17" xfId="0" applyFont="1" applyBorder="1" applyAlignment="1">
      <alignment horizontal="center" vertical="center"/>
    </xf>
    <xf numFmtId="0" fontId="8" fillId="0" borderId="51" xfId="0" applyFont="1" applyBorder="1" applyAlignment="1">
      <alignment horizontal="right" vertical="center"/>
    </xf>
    <xf numFmtId="0" fontId="8" fillId="0" borderId="6" xfId="0" applyFont="1" applyBorder="1" applyAlignment="1">
      <alignment horizontal="right" vertical="center"/>
    </xf>
    <xf numFmtId="0" fontId="5" fillId="0" borderId="7"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176" fontId="8" fillId="0" borderId="13" xfId="0" applyNumberFormat="1" applyFont="1" applyBorder="1" applyAlignment="1">
      <alignment horizontal="right" vertical="center"/>
    </xf>
    <xf numFmtId="0" fontId="11" fillId="2" borderId="13" xfId="1" applyNumberFormat="1" applyFont="1" applyFill="1" applyBorder="1" applyAlignment="1">
      <alignment horizontal="center" vertical="center"/>
    </xf>
    <xf numFmtId="0" fontId="11" fillId="2" borderId="14" xfId="1" applyNumberFormat="1" applyFont="1" applyFill="1" applyBorder="1" applyAlignment="1">
      <alignment horizontal="center" vertical="center"/>
    </xf>
    <xf numFmtId="0" fontId="5" fillId="0" borderId="51" xfId="0" applyFont="1" applyBorder="1" applyAlignment="1">
      <alignment vertical="center"/>
    </xf>
    <xf numFmtId="0" fontId="5" fillId="0" borderId="6" xfId="0" applyFont="1" applyBorder="1" applyAlignment="1">
      <alignment vertical="center"/>
    </xf>
    <xf numFmtId="0" fontId="5" fillId="0" borderId="17" xfId="0" applyFont="1" applyBorder="1" applyAlignment="1">
      <alignment vertical="center"/>
    </xf>
    <xf numFmtId="0" fontId="8" fillId="0" borderId="51" xfId="1" applyNumberFormat="1" applyFont="1" applyFill="1" applyBorder="1" applyAlignment="1">
      <alignment horizontal="right" vertical="center"/>
    </xf>
    <xf numFmtId="0" fontId="8" fillId="0" borderId="6" xfId="1" applyNumberFormat="1" applyFont="1" applyFill="1" applyBorder="1" applyAlignment="1">
      <alignment horizontal="right" vertical="center"/>
    </xf>
    <xf numFmtId="0" fontId="11" fillId="0" borderId="6" xfId="0" applyFont="1" applyBorder="1" applyAlignment="1">
      <alignment horizontal="left" vertical="center"/>
    </xf>
    <xf numFmtId="0" fontId="11" fillId="0" borderId="17" xfId="0" applyFont="1" applyBorder="1" applyAlignment="1">
      <alignment horizontal="left" vertical="center"/>
    </xf>
    <xf numFmtId="0" fontId="5" fillId="0" borderId="34" xfId="0" applyFont="1" applyBorder="1" applyAlignment="1">
      <alignment horizontal="center" vertical="center"/>
    </xf>
    <xf numFmtId="0" fontId="5" fillId="0" borderId="36" xfId="0" applyFont="1" applyBorder="1" applyAlignment="1">
      <alignment horizontal="center" vertical="center"/>
    </xf>
    <xf numFmtId="0" fontId="5" fillId="0" borderId="15" xfId="0" applyFont="1" applyBorder="1" applyAlignment="1">
      <alignment vertical="center"/>
    </xf>
    <xf numFmtId="0" fontId="10" fillId="3" borderId="5" xfId="0" applyFont="1" applyFill="1" applyBorder="1" applyAlignment="1" applyProtection="1">
      <alignment vertical="center" shrinkToFit="1"/>
      <protection locked="0"/>
    </xf>
    <xf numFmtId="0" fontId="10" fillId="3" borderId="15" xfId="0" applyFont="1" applyFill="1" applyBorder="1" applyAlignment="1" applyProtection="1">
      <alignment vertical="center" shrinkToFit="1"/>
      <protection locked="0"/>
    </xf>
    <xf numFmtId="0" fontId="5" fillId="0" borderId="9" xfId="0" applyFont="1" applyBorder="1" applyAlignment="1">
      <alignment vertical="center"/>
    </xf>
    <xf numFmtId="0" fontId="5" fillId="0" borderId="4" xfId="0" applyFont="1" applyBorder="1" applyAlignment="1">
      <alignment vertical="center"/>
    </xf>
    <xf numFmtId="0" fontId="5" fillId="0" borderId="19" xfId="0" applyFont="1" applyBorder="1" applyAlignment="1">
      <alignment vertical="center"/>
    </xf>
    <xf numFmtId="0" fontId="10" fillId="3" borderId="4" xfId="0" applyFont="1" applyFill="1" applyBorder="1" applyAlignment="1" applyProtection="1">
      <alignment vertical="center" shrinkToFit="1"/>
      <protection locked="0"/>
    </xf>
    <xf numFmtId="0" fontId="10" fillId="3" borderId="31" xfId="0" applyFont="1" applyFill="1" applyBorder="1" applyAlignment="1" applyProtection="1">
      <alignment vertical="center" shrinkToFit="1"/>
      <protection locked="0"/>
    </xf>
    <xf numFmtId="0" fontId="5" fillId="2" borderId="52" xfId="0" applyFont="1" applyFill="1" applyBorder="1" applyAlignment="1">
      <alignment horizontal="center" vertical="center"/>
    </xf>
    <xf numFmtId="0" fontId="5" fillId="2" borderId="4" xfId="0" applyFont="1" applyFill="1" applyBorder="1" applyAlignment="1">
      <alignment horizontal="center" vertical="center"/>
    </xf>
    <xf numFmtId="0" fontId="10" fillId="3" borderId="4" xfId="0" applyFont="1" applyFill="1" applyBorder="1" applyAlignment="1" applyProtection="1">
      <alignment horizontal="center" vertical="center"/>
      <protection locked="0"/>
    </xf>
    <xf numFmtId="0" fontId="10" fillId="3" borderId="19" xfId="0" applyFont="1" applyFill="1" applyBorder="1" applyAlignment="1" applyProtection="1">
      <alignment horizontal="center" vertical="center"/>
      <protection locked="0"/>
    </xf>
    <xf numFmtId="0" fontId="5" fillId="2" borderId="13" xfId="0" applyFont="1" applyFill="1" applyBorder="1" applyAlignment="1">
      <alignment horizontal="right" vertical="center"/>
    </xf>
    <xf numFmtId="0" fontId="10" fillId="3" borderId="13" xfId="0" applyFont="1" applyFill="1" applyBorder="1" applyAlignment="1" applyProtection="1">
      <alignment horizontal="center" vertical="center"/>
      <protection locked="0"/>
    </xf>
    <xf numFmtId="0" fontId="0" fillId="0" borderId="18" xfId="0" applyBorder="1" applyAlignment="1">
      <alignment horizontal="center" vertical="center"/>
    </xf>
    <xf numFmtId="2" fontId="12" fillId="0" borderId="0" xfId="0" applyNumberFormat="1" applyFont="1" applyAlignment="1">
      <alignment horizontal="center" vertical="center"/>
    </xf>
    <xf numFmtId="0" fontId="8" fillId="0" borderId="0" xfId="0" applyFont="1" applyAlignment="1">
      <alignment horizontal="center" vertical="center"/>
    </xf>
    <xf numFmtId="0" fontId="10" fillId="0" borderId="25" xfId="0" applyFont="1" applyBorder="1" applyAlignment="1">
      <alignment horizontal="center" vertical="center"/>
    </xf>
    <xf numFmtId="0" fontId="10" fillId="0" borderId="23" xfId="0" applyFont="1" applyBorder="1" applyAlignment="1">
      <alignment horizontal="center" vertical="center"/>
    </xf>
    <xf numFmtId="0" fontId="10" fillId="0" borderId="61" xfId="0" applyFont="1" applyBorder="1" applyAlignment="1">
      <alignment horizontal="center" vertical="center"/>
    </xf>
    <xf numFmtId="38" fontId="5" fillId="0" borderId="94" xfId="1" applyFont="1" applyFill="1" applyBorder="1" applyAlignment="1">
      <alignment horizontal="center" vertical="center"/>
    </xf>
    <xf numFmtId="38" fontId="5" fillId="0" borderId="95" xfId="1" applyFont="1" applyFill="1" applyBorder="1" applyAlignment="1">
      <alignment horizontal="center" vertical="center"/>
    </xf>
    <xf numFmtId="38" fontId="5" fillId="0" borderId="38" xfId="1" applyFont="1" applyFill="1" applyBorder="1" applyAlignment="1">
      <alignment horizontal="center" vertical="center"/>
    </xf>
    <xf numFmtId="38" fontId="5" fillId="0" borderId="96" xfId="1" applyFont="1" applyFill="1" applyBorder="1" applyAlignment="1">
      <alignment horizontal="center" vertical="center"/>
    </xf>
    <xf numFmtId="0" fontId="5" fillId="0" borderId="97" xfId="0" applyFont="1" applyBorder="1" applyAlignment="1">
      <alignment horizontal="center" vertical="center"/>
    </xf>
    <xf numFmtId="0" fontId="5" fillId="0" borderId="98" xfId="0" applyFont="1" applyBorder="1" applyAlignment="1">
      <alignment horizontal="center" vertical="center"/>
    </xf>
    <xf numFmtId="0" fontId="5" fillId="0" borderId="3" xfId="0" applyFont="1" applyBorder="1" applyAlignment="1">
      <alignment horizontal="center" vertical="center"/>
    </xf>
    <xf numFmtId="0" fontId="5" fillId="0" borderId="60" xfId="0" applyFont="1" applyBorder="1" applyAlignment="1">
      <alignment horizontal="center" vertical="center"/>
    </xf>
    <xf numFmtId="0" fontId="5"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96" xfId="0" applyFont="1" applyBorder="1" applyAlignment="1">
      <alignment horizontal="center" vertical="center" wrapText="1"/>
    </xf>
    <xf numFmtId="0" fontId="5" fillId="0" borderId="99" xfId="0" applyFont="1" applyBorder="1" applyAlignment="1">
      <alignment horizontal="center" vertical="center"/>
    </xf>
    <xf numFmtId="0" fontId="5" fillId="0" borderId="100" xfId="0" applyFont="1" applyBorder="1" applyAlignment="1">
      <alignment horizontal="center" vertical="center"/>
    </xf>
    <xf numFmtId="0" fontId="5" fillId="0" borderId="101" xfId="0" applyFont="1" applyBorder="1" applyAlignment="1">
      <alignment horizontal="center" vertical="center"/>
    </xf>
    <xf numFmtId="2" fontId="8" fillId="0" borderId="0" xfId="0" applyNumberFormat="1" applyFont="1" applyAlignment="1">
      <alignment horizontal="center" vertical="center"/>
    </xf>
    <xf numFmtId="0" fontId="5" fillId="0" borderId="25"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177" fontId="5" fillId="0" borderId="23" xfId="0" applyNumberFormat="1" applyFont="1" applyBorder="1" applyAlignment="1">
      <alignment horizontal="center" vertical="center"/>
    </xf>
    <xf numFmtId="177" fontId="5" fillId="0" borderId="24" xfId="0" applyNumberFormat="1" applyFont="1" applyBorder="1" applyAlignment="1">
      <alignment horizontal="center" vertical="center"/>
    </xf>
    <xf numFmtId="0" fontId="5" fillId="0" borderId="91" xfId="0" applyFont="1" applyBorder="1" applyAlignment="1">
      <alignment horizontal="center" vertical="center"/>
    </xf>
    <xf numFmtId="0" fontId="5" fillId="0" borderId="92" xfId="0" applyFont="1" applyBorder="1" applyAlignment="1">
      <alignment horizontal="center" vertical="center"/>
    </xf>
    <xf numFmtId="0" fontId="5" fillId="0" borderId="39" xfId="0" applyFont="1" applyBorder="1" applyAlignment="1">
      <alignment horizontal="center" vertical="center"/>
    </xf>
    <xf numFmtId="0" fontId="5" fillId="0" borderId="93" xfId="0" applyFont="1" applyBorder="1" applyAlignment="1">
      <alignment horizontal="center" vertical="center"/>
    </xf>
    <xf numFmtId="0" fontId="5" fillId="0" borderId="20" xfId="0" applyFont="1" applyBorder="1" applyAlignment="1">
      <alignment horizontal="center" vertical="center"/>
    </xf>
    <xf numFmtId="0" fontId="5" fillId="0" borderId="34"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5" xfId="0" applyFont="1" applyBorder="1" applyAlignment="1">
      <alignment horizontal="center" vertical="center" shrinkToFit="1"/>
    </xf>
    <xf numFmtId="0" fontId="5" fillId="0" borderId="5" xfId="0" applyFont="1" applyBorder="1" applyAlignment="1">
      <alignment horizontal="center" vertical="center" shrinkToFit="1"/>
    </xf>
    <xf numFmtId="178" fontId="5" fillId="0" borderId="16" xfId="0" applyNumberFormat="1" applyFont="1" applyFill="1" applyBorder="1" applyAlignment="1">
      <alignment horizontal="center" vertical="center"/>
    </xf>
    <xf numFmtId="178" fontId="5" fillId="0" borderId="73" xfId="0" applyNumberFormat="1" applyFont="1" applyFill="1" applyBorder="1" applyAlignment="1">
      <alignment horizontal="center" vertical="center"/>
    </xf>
    <xf numFmtId="49" fontId="9" fillId="3" borderId="48" xfId="0" applyNumberFormat="1" applyFont="1" applyFill="1" applyBorder="1" applyAlignment="1" applyProtection="1">
      <alignment horizontal="left" vertical="center" shrinkToFit="1"/>
      <protection locked="0"/>
    </xf>
    <xf numFmtId="49" fontId="10" fillId="3" borderId="49" xfId="0" applyNumberFormat="1" applyFont="1" applyFill="1" applyBorder="1" applyAlignment="1" applyProtection="1">
      <alignment horizontal="left" vertical="center" shrinkToFit="1"/>
      <protection locked="0"/>
    </xf>
    <xf numFmtId="0" fontId="9" fillId="3" borderId="87" xfId="0" applyFont="1" applyFill="1" applyBorder="1" applyAlignment="1" applyProtection="1">
      <alignment horizontal="center" vertical="center" shrinkToFit="1"/>
      <protection locked="0"/>
    </xf>
    <xf numFmtId="0" fontId="9" fillId="3" borderId="84" xfId="0" applyFont="1" applyFill="1" applyBorder="1" applyAlignment="1" applyProtection="1">
      <alignment horizontal="center" vertical="center" shrinkToFit="1"/>
      <protection locked="0"/>
    </xf>
    <xf numFmtId="0" fontId="9" fillId="3" borderId="85" xfId="0" applyFont="1" applyFill="1" applyBorder="1" applyAlignment="1" applyProtection="1">
      <alignment horizontal="center" vertical="center" shrinkToFit="1"/>
      <protection locked="0"/>
    </xf>
    <xf numFmtId="0" fontId="9" fillId="3" borderId="64" xfId="0" applyFont="1" applyFill="1" applyBorder="1" applyAlignment="1" applyProtection="1">
      <alignment horizontal="center" vertical="center" shrinkToFit="1"/>
      <protection locked="0"/>
    </xf>
    <xf numFmtId="0" fontId="9" fillId="3" borderId="64" xfId="0" applyFont="1" applyFill="1" applyBorder="1" applyAlignment="1" applyProtection="1">
      <alignment horizontal="center" vertical="center"/>
      <protection locked="0"/>
    </xf>
    <xf numFmtId="0" fontId="5" fillId="3" borderId="68" xfId="0" applyFont="1" applyFill="1" applyBorder="1" applyAlignment="1">
      <alignment horizontal="center" vertical="center"/>
    </xf>
    <xf numFmtId="0" fontId="5" fillId="3" borderId="86" xfId="0" applyFont="1" applyFill="1" applyBorder="1" applyAlignment="1">
      <alignment horizontal="center" vertical="center"/>
    </xf>
    <xf numFmtId="0" fontId="9" fillId="5" borderId="64" xfId="1" applyNumberFormat="1" applyFont="1" applyFill="1" applyBorder="1" applyAlignment="1" applyProtection="1">
      <alignment horizontal="center" vertical="center"/>
      <protection locked="0"/>
    </xf>
    <xf numFmtId="0" fontId="9" fillId="5" borderId="68" xfId="1" applyNumberFormat="1" applyFont="1" applyFill="1" applyBorder="1" applyAlignment="1" applyProtection="1">
      <alignment horizontal="center" vertical="center"/>
      <protection locked="0"/>
    </xf>
    <xf numFmtId="0" fontId="5" fillId="0" borderId="0" xfId="0" applyFont="1" applyAlignment="1">
      <alignment horizontal="center" vertical="center"/>
    </xf>
    <xf numFmtId="0" fontId="5" fillId="0" borderId="38" xfId="0" applyFont="1" applyBorder="1" applyAlignment="1">
      <alignment horizontal="center" vertical="center"/>
    </xf>
    <xf numFmtId="0" fontId="5" fillId="0" borderId="89" xfId="0" applyFont="1" applyBorder="1" applyAlignment="1">
      <alignment horizontal="center" vertical="center"/>
    </xf>
    <xf numFmtId="0" fontId="5" fillId="0" borderId="90" xfId="0" applyFont="1" applyBorder="1" applyAlignment="1">
      <alignment horizontal="center" vertical="center"/>
    </xf>
    <xf numFmtId="0" fontId="5" fillId="0" borderId="70" xfId="0" applyFont="1" applyBorder="1" applyAlignment="1">
      <alignment horizontal="center" vertical="center"/>
    </xf>
    <xf numFmtId="0" fontId="5" fillId="0" borderId="22" xfId="0" applyFont="1" applyBorder="1" applyAlignment="1">
      <alignment horizontal="center" vertical="center"/>
    </xf>
    <xf numFmtId="0" fontId="5" fillId="3" borderId="32" xfId="0" applyFont="1" applyFill="1" applyBorder="1" applyAlignment="1">
      <alignment horizontal="center" vertical="center"/>
    </xf>
    <xf numFmtId="0" fontId="5" fillId="3" borderId="88" xfId="0" applyFont="1" applyFill="1" applyBorder="1" applyAlignment="1">
      <alignment horizontal="center" vertical="center"/>
    </xf>
    <xf numFmtId="0" fontId="9" fillId="5" borderId="32" xfId="1" applyNumberFormat="1" applyFont="1" applyFill="1" applyBorder="1" applyAlignment="1" applyProtection="1">
      <alignment horizontal="center" vertical="center"/>
      <protection locked="0"/>
    </xf>
    <xf numFmtId="0" fontId="9" fillId="5" borderId="42" xfId="1" applyNumberFormat="1" applyFont="1" applyFill="1" applyBorder="1" applyAlignment="1" applyProtection="1">
      <alignment horizontal="center" vertical="center"/>
      <protection locked="0"/>
    </xf>
    <xf numFmtId="0" fontId="9" fillId="5" borderId="77" xfId="1" applyNumberFormat="1" applyFont="1" applyFill="1" applyBorder="1" applyAlignment="1" applyProtection="1">
      <alignment horizontal="center" vertical="center"/>
      <protection locked="0"/>
    </xf>
    <xf numFmtId="0" fontId="9" fillId="5" borderId="88" xfId="1" applyNumberFormat="1" applyFont="1" applyFill="1" applyBorder="1" applyAlignment="1" applyProtection="1">
      <alignment horizontal="center" vertical="center"/>
      <protection locked="0"/>
    </xf>
    <xf numFmtId="0" fontId="9" fillId="5" borderId="50" xfId="1" applyNumberFormat="1" applyFont="1" applyFill="1" applyBorder="1" applyAlignment="1" applyProtection="1">
      <alignment horizontal="center" vertical="center"/>
      <protection locked="0"/>
    </xf>
    <xf numFmtId="49" fontId="9" fillId="3" borderId="41" xfId="0" applyNumberFormat="1" applyFont="1" applyFill="1" applyBorder="1" applyAlignment="1" applyProtection="1">
      <alignment horizontal="left" vertical="center" shrinkToFit="1"/>
      <protection locked="0"/>
    </xf>
    <xf numFmtId="49" fontId="10" fillId="3" borderId="50" xfId="0" applyNumberFormat="1" applyFont="1" applyFill="1" applyBorder="1" applyAlignment="1" applyProtection="1">
      <alignment horizontal="left" vertical="center" shrinkToFit="1"/>
      <protection locked="0"/>
    </xf>
    <xf numFmtId="0" fontId="9" fillId="3" borderId="88" xfId="0" applyFont="1" applyFill="1" applyBorder="1" applyAlignment="1" applyProtection="1">
      <alignment horizontal="center" vertical="center" shrinkToFit="1"/>
      <protection locked="0"/>
    </xf>
    <xf numFmtId="0" fontId="9" fillId="3" borderId="76" xfId="0" applyFont="1" applyFill="1" applyBorder="1" applyAlignment="1" applyProtection="1">
      <alignment horizontal="center" vertical="center" shrinkToFit="1"/>
      <protection locked="0"/>
    </xf>
    <xf numFmtId="0" fontId="9" fillId="3" borderId="77" xfId="0" applyFont="1" applyFill="1" applyBorder="1" applyAlignment="1" applyProtection="1">
      <alignment horizontal="center" vertical="center" shrinkToFit="1"/>
      <protection locked="0"/>
    </xf>
    <xf numFmtId="0" fontId="9" fillId="3" borderId="32" xfId="0" applyFont="1" applyFill="1" applyBorder="1" applyAlignment="1" applyProtection="1">
      <alignment horizontal="center" vertical="center" shrinkToFit="1"/>
      <protection locked="0"/>
    </xf>
    <xf numFmtId="0" fontId="9" fillId="3" borderId="39" xfId="0" applyFont="1" applyFill="1" applyBorder="1" applyAlignment="1" applyProtection="1">
      <alignment horizontal="center" vertical="center"/>
      <protection locked="0"/>
    </xf>
    <xf numFmtId="0" fontId="9" fillId="5" borderId="86" xfId="1" applyNumberFormat="1" applyFont="1" applyFill="1" applyBorder="1" applyAlignment="1" applyProtection="1">
      <alignment horizontal="center" vertical="center"/>
      <protection locked="0"/>
    </xf>
    <xf numFmtId="0" fontId="9" fillId="5" borderId="80" xfId="1" applyNumberFormat="1" applyFont="1" applyFill="1" applyBorder="1" applyAlignment="1" applyProtection="1">
      <alignment horizontal="center" vertical="center"/>
      <protection locked="0"/>
    </xf>
    <xf numFmtId="178" fontId="5" fillId="0" borderId="64" xfId="0" applyNumberFormat="1" applyFont="1" applyFill="1" applyBorder="1" applyAlignment="1">
      <alignment horizontal="center" vertical="center"/>
    </xf>
    <xf numFmtId="178" fontId="5" fillId="0" borderId="69" xfId="0" applyNumberFormat="1" applyFont="1" applyFill="1" applyBorder="1" applyAlignment="1">
      <alignment horizontal="center" vertical="center"/>
    </xf>
    <xf numFmtId="0" fontId="9" fillId="5" borderId="49" xfId="1" applyNumberFormat="1" applyFont="1" applyFill="1" applyBorder="1" applyAlignment="1" applyProtection="1">
      <alignment horizontal="center" vertical="center"/>
      <protection locked="0"/>
    </xf>
    <xf numFmtId="0" fontId="9" fillId="5" borderId="85" xfId="1" applyNumberFormat="1" applyFont="1" applyFill="1" applyBorder="1" applyAlignment="1" applyProtection="1">
      <alignment horizontal="center" vertical="center"/>
      <protection locked="0"/>
    </xf>
    <xf numFmtId="0" fontId="9" fillId="5" borderId="87" xfId="1" applyNumberFormat="1" applyFont="1" applyFill="1" applyBorder="1" applyAlignment="1" applyProtection="1">
      <alignment horizontal="center" vertical="center"/>
      <protection locked="0"/>
    </xf>
    <xf numFmtId="0" fontId="9" fillId="3" borderId="68" xfId="0" applyFont="1" applyFill="1" applyBorder="1" applyAlignment="1" applyProtection="1">
      <alignment horizontal="center" vertical="center"/>
      <protection locked="0"/>
    </xf>
    <xf numFmtId="0" fontId="9" fillId="3" borderId="49" xfId="0" applyFont="1" applyFill="1" applyBorder="1" applyAlignment="1" applyProtection="1">
      <alignment horizontal="center" vertical="center"/>
      <protection locked="0"/>
    </xf>
    <xf numFmtId="0" fontId="5" fillId="3" borderId="49" xfId="0" applyFont="1" applyFill="1" applyBorder="1" applyAlignment="1">
      <alignment horizontal="center" vertical="center"/>
    </xf>
    <xf numFmtId="49" fontId="9" fillId="3" borderId="49" xfId="0" applyNumberFormat="1" applyFont="1" applyFill="1" applyBorder="1" applyAlignment="1" applyProtection="1">
      <alignment horizontal="left" vertical="center" shrinkToFit="1"/>
      <protection locked="0"/>
    </xf>
    <xf numFmtId="0" fontId="9" fillId="3" borderId="68" xfId="0" applyFont="1" applyFill="1" applyBorder="1" applyAlignment="1" applyProtection="1">
      <alignment horizontal="center" vertical="center" shrinkToFit="1"/>
      <protection locked="0"/>
    </xf>
    <xf numFmtId="0" fontId="9" fillId="3" borderId="86" xfId="0" applyFont="1" applyFill="1" applyBorder="1" applyAlignment="1" applyProtection="1">
      <alignment horizontal="center" vertical="center" shrinkToFit="1"/>
      <protection locked="0"/>
    </xf>
    <xf numFmtId="0" fontId="9" fillId="3" borderId="80" xfId="0" applyFont="1" applyFill="1" applyBorder="1" applyAlignment="1" applyProtection="1">
      <alignment horizontal="center" vertical="center" shrinkToFit="1"/>
      <protection locked="0"/>
    </xf>
    <xf numFmtId="0" fontId="9" fillId="3" borderId="49" xfId="0" applyFont="1" applyFill="1" applyBorder="1" applyAlignment="1" applyProtection="1">
      <alignment horizontal="center" vertical="center" shrinkToFit="1"/>
      <protection locked="0"/>
    </xf>
    <xf numFmtId="178" fontId="5" fillId="0" borderId="68" xfId="0" applyNumberFormat="1" applyFont="1" applyFill="1" applyBorder="1" applyAlignment="1">
      <alignment horizontal="center" vertical="center"/>
    </xf>
    <xf numFmtId="178" fontId="5" fillId="0" borderId="107" xfId="0" applyNumberFormat="1" applyFont="1" applyFill="1" applyBorder="1" applyAlignment="1">
      <alignment horizontal="center" vertical="center"/>
    </xf>
    <xf numFmtId="178" fontId="5" fillId="0" borderId="49" xfId="0" applyNumberFormat="1" applyFont="1" applyFill="1" applyBorder="1" applyAlignment="1">
      <alignment horizontal="center" vertical="center"/>
    </xf>
    <xf numFmtId="0" fontId="9" fillId="5" borderId="47" xfId="1" applyNumberFormat="1" applyFont="1" applyFill="1" applyBorder="1" applyAlignment="1" applyProtection="1">
      <alignment horizontal="center" vertical="center"/>
      <protection locked="0"/>
    </xf>
    <xf numFmtId="0" fontId="9" fillId="5" borderId="33" xfId="1" applyNumberFormat="1" applyFont="1" applyFill="1" applyBorder="1" applyAlignment="1" applyProtection="1">
      <alignment horizontal="center" vertical="center"/>
      <protection locked="0"/>
    </xf>
    <xf numFmtId="178" fontId="5" fillId="0" borderId="39" xfId="0" applyNumberFormat="1" applyFont="1" applyFill="1" applyBorder="1" applyAlignment="1">
      <alignment horizontal="center" vertical="center"/>
    </xf>
    <xf numFmtId="178" fontId="5" fillId="0" borderId="70" xfId="0" applyNumberFormat="1" applyFont="1" applyFill="1" applyBorder="1" applyAlignment="1">
      <alignment horizontal="center" vertical="center"/>
    </xf>
    <xf numFmtId="178" fontId="5" fillId="0" borderId="71" xfId="0" applyNumberFormat="1" applyFont="1" applyBorder="1" applyAlignment="1">
      <alignment horizontal="center" vertical="center"/>
    </xf>
    <xf numFmtId="178" fontId="5" fillId="0" borderId="72" xfId="0" applyNumberFormat="1" applyFont="1" applyBorder="1" applyAlignment="1">
      <alignment horizontal="center" vertical="center"/>
    </xf>
    <xf numFmtId="49" fontId="9" fillId="3" borderId="44" xfId="0" applyNumberFormat="1" applyFont="1" applyFill="1" applyBorder="1" applyAlignment="1" applyProtection="1">
      <alignment horizontal="left" vertical="center" shrinkToFit="1"/>
      <protection locked="0"/>
    </xf>
    <xf numFmtId="49" fontId="10" fillId="3" borderId="47" xfId="0" applyNumberFormat="1" applyFont="1" applyFill="1" applyBorder="1" applyAlignment="1" applyProtection="1">
      <alignment horizontal="left" vertical="center" shrinkToFit="1"/>
      <protection locked="0"/>
    </xf>
    <xf numFmtId="0" fontId="9" fillId="3" borderId="78" xfId="0" applyFont="1" applyFill="1" applyBorder="1" applyAlignment="1" applyProtection="1">
      <alignment horizontal="center" vertical="center" shrinkToFit="1"/>
      <protection locked="0"/>
    </xf>
    <xf numFmtId="0" fontId="9" fillId="3" borderId="74" xfId="0" applyFont="1" applyFill="1" applyBorder="1" applyAlignment="1" applyProtection="1">
      <alignment horizontal="center" vertical="center" shrinkToFit="1"/>
      <protection locked="0"/>
    </xf>
    <xf numFmtId="0" fontId="9" fillId="3" borderId="75" xfId="0" applyFont="1" applyFill="1" applyBorder="1" applyAlignment="1" applyProtection="1">
      <alignment horizontal="center" vertical="center" shrinkToFit="1"/>
      <protection locked="0"/>
    </xf>
    <xf numFmtId="0" fontId="9" fillId="3" borderId="33" xfId="0" applyFont="1" applyFill="1" applyBorder="1" applyAlignment="1" applyProtection="1">
      <alignment horizontal="center" vertical="center" shrinkToFit="1"/>
      <protection locked="0"/>
    </xf>
    <xf numFmtId="0" fontId="5" fillId="3" borderId="45" xfId="0" applyFont="1" applyFill="1" applyBorder="1" applyAlignment="1">
      <alignment horizontal="center" vertical="center"/>
    </xf>
    <xf numFmtId="0" fontId="5" fillId="3" borderId="81" xfId="0" applyFont="1" applyFill="1" applyBorder="1" applyAlignment="1">
      <alignment horizontal="center" vertical="center"/>
    </xf>
    <xf numFmtId="0" fontId="9" fillId="5" borderId="45" xfId="1" applyNumberFormat="1" applyFont="1" applyFill="1" applyBorder="1" applyAlignment="1" applyProtection="1">
      <alignment horizontal="center" vertical="center"/>
      <protection locked="0"/>
    </xf>
    <xf numFmtId="0" fontId="9" fillId="5" borderId="75" xfId="1" applyNumberFormat="1" applyFont="1" applyFill="1" applyBorder="1" applyAlignment="1" applyProtection="1">
      <alignment horizontal="center" vertical="center"/>
      <protection locked="0"/>
    </xf>
    <xf numFmtId="0" fontId="9" fillId="5" borderId="78" xfId="1" applyNumberFormat="1" applyFont="1" applyFill="1" applyBorder="1" applyAlignment="1" applyProtection="1">
      <alignment horizontal="center" vertical="center"/>
      <protection locked="0"/>
    </xf>
    <xf numFmtId="0" fontId="5" fillId="0" borderId="51" xfId="0" applyFont="1" applyBorder="1" applyAlignment="1">
      <alignment horizontal="center" vertical="center"/>
    </xf>
    <xf numFmtId="0" fontId="5" fillId="0" borderId="59" xfId="0" applyFont="1" applyBorder="1" applyAlignment="1">
      <alignment horizontal="center" vertical="center"/>
    </xf>
    <xf numFmtId="0" fontId="5" fillId="0" borderId="29" xfId="0" applyFont="1" applyBorder="1" applyAlignment="1">
      <alignment horizontal="center" vertical="center"/>
    </xf>
    <xf numFmtId="0" fontId="5" fillId="0" borderId="67" xfId="0" applyFont="1" applyBorder="1" applyAlignment="1">
      <alignment horizontal="center" vertical="center"/>
    </xf>
    <xf numFmtId="0" fontId="5" fillId="0" borderId="37" xfId="0" applyFont="1" applyBorder="1" applyAlignment="1">
      <alignment horizontal="center" vertical="center"/>
    </xf>
    <xf numFmtId="0" fontId="5" fillId="0" borderId="65"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60" xfId="0" applyFont="1" applyBorder="1" applyAlignment="1">
      <alignment horizontal="center" vertical="center" wrapText="1"/>
    </xf>
    <xf numFmtId="0" fontId="5" fillId="0" borderId="66" xfId="0" applyFont="1" applyBorder="1" applyAlignment="1">
      <alignment horizontal="center" vertical="center"/>
    </xf>
    <xf numFmtId="0" fontId="5" fillId="0" borderId="28" xfId="0" applyFont="1" applyBorder="1" applyAlignment="1">
      <alignment horizontal="center" vertical="center"/>
    </xf>
    <xf numFmtId="0" fontId="5" fillId="0" borderId="30" xfId="0" applyFont="1" applyBorder="1" applyAlignment="1">
      <alignment horizontal="center" vertical="center"/>
    </xf>
    <xf numFmtId="0" fontId="5" fillId="0" borderId="65" xfId="0" applyFont="1" applyBorder="1" applyAlignment="1">
      <alignment horizontal="center" vertical="center"/>
    </xf>
    <xf numFmtId="0" fontId="5" fillId="0" borderId="110" xfId="0" applyFont="1" applyBorder="1" applyAlignment="1">
      <alignment horizontal="center" vertical="center"/>
    </xf>
    <xf numFmtId="0" fontId="5" fillId="0" borderId="40" xfId="0" applyFont="1" applyBorder="1" applyAlignment="1">
      <alignment horizontal="center" vertical="center"/>
    </xf>
    <xf numFmtId="0" fontId="5" fillId="0" borderId="111" xfId="0" applyFont="1" applyBorder="1" applyAlignment="1">
      <alignment horizontal="center" vertical="center"/>
    </xf>
    <xf numFmtId="0" fontId="15" fillId="0" borderId="34" xfId="0" applyFont="1" applyBorder="1" applyAlignment="1">
      <alignment horizontal="center" vertical="center" wrapText="1"/>
    </xf>
    <xf numFmtId="0" fontId="15" fillId="0" borderId="34" xfId="0" applyFont="1" applyBorder="1" applyAlignment="1">
      <alignment horizontal="center" vertical="center"/>
    </xf>
    <xf numFmtId="0" fontId="15" fillId="0" borderId="39" xfId="0" applyFont="1" applyBorder="1" applyAlignment="1">
      <alignment horizontal="center" vertical="center" wrapText="1"/>
    </xf>
    <xf numFmtId="0" fontId="15" fillId="0" borderId="39" xfId="0" applyFont="1" applyBorder="1" applyAlignment="1">
      <alignment horizontal="center" vertical="center"/>
    </xf>
    <xf numFmtId="0" fontId="15" fillId="0" borderId="20" xfId="0" applyFont="1" applyBorder="1" applyAlignment="1">
      <alignment horizontal="center" vertical="center"/>
    </xf>
    <xf numFmtId="38" fontId="5" fillId="0" borderId="20" xfId="1" applyFont="1" applyFill="1" applyBorder="1" applyAlignment="1">
      <alignment horizontal="center" vertical="center"/>
    </xf>
    <xf numFmtId="38" fontId="5" fillId="0" borderId="53" xfId="1" applyFont="1" applyFill="1" applyBorder="1" applyAlignment="1">
      <alignment horizontal="center" vertical="center"/>
    </xf>
    <xf numFmtId="0" fontId="5" fillId="0" borderId="79" xfId="0" applyFont="1" applyBorder="1" applyAlignment="1">
      <alignment horizontal="center" vertical="center"/>
    </xf>
    <xf numFmtId="178" fontId="5" fillId="0" borderId="32" xfId="0" applyNumberFormat="1" applyFont="1" applyFill="1" applyBorder="1" applyAlignment="1">
      <alignment horizontal="center" vertical="center"/>
    </xf>
    <xf numFmtId="178" fontId="5" fillId="0" borderId="43" xfId="0" applyNumberFormat="1" applyFont="1" applyFill="1" applyBorder="1" applyAlignment="1">
      <alignment horizontal="center" vertical="center"/>
    </xf>
    <xf numFmtId="0" fontId="9" fillId="3" borderId="48" xfId="0" applyFont="1" applyFill="1" applyBorder="1" applyAlignment="1" applyProtection="1">
      <alignment horizontal="left" vertical="center" shrinkToFit="1"/>
      <protection locked="0"/>
    </xf>
    <xf numFmtId="0" fontId="9" fillId="3" borderId="109" xfId="0" applyFont="1" applyFill="1" applyBorder="1" applyAlignment="1" applyProtection="1">
      <alignment horizontal="left" vertical="center" shrinkToFit="1"/>
      <protection locked="0"/>
    </xf>
    <xf numFmtId="0" fontId="9" fillId="3" borderId="49" xfId="0" applyFont="1" applyFill="1" applyBorder="1" applyAlignment="1" applyProtection="1">
      <alignment horizontal="left" vertical="center" shrinkToFit="1"/>
      <protection locked="0"/>
    </xf>
    <xf numFmtId="0" fontId="9" fillId="3" borderId="41" xfId="0" applyFont="1" applyFill="1" applyBorder="1" applyAlignment="1" applyProtection="1">
      <alignment horizontal="left" vertical="center" shrinkToFit="1"/>
      <protection locked="0"/>
    </xf>
    <xf numFmtId="0" fontId="9" fillId="3" borderId="62" xfId="0" applyFont="1" applyFill="1" applyBorder="1" applyAlignment="1" applyProtection="1">
      <alignment horizontal="left" vertical="center" shrinkToFit="1"/>
      <protection locked="0"/>
    </xf>
    <xf numFmtId="0" fontId="9" fillId="3" borderId="50" xfId="0" applyFont="1" applyFill="1" applyBorder="1" applyAlignment="1" applyProtection="1">
      <alignment horizontal="left" vertical="center" shrinkToFit="1"/>
      <protection locked="0"/>
    </xf>
    <xf numFmtId="0" fontId="9" fillId="3" borderId="32" xfId="0" applyFont="1" applyFill="1" applyBorder="1" applyAlignment="1" applyProtection="1">
      <alignment horizontal="center" vertical="center"/>
      <protection locked="0"/>
    </xf>
    <xf numFmtId="0" fontId="9" fillId="3" borderId="44" xfId="0" applyFont="1" applyFill="1" applyBorder="1" applyAlignment="1" applyProtection="1">
      <alignment horizontal="left" vertical="center" shrinkToFit="1"/>
      <protection locked="0"/>
    </xf>
    <xf numFmtId="0" fontId="9" fillId="3" borderId="63" xfId="0" applyFont="1" applyFill="1" applyBorder="1" applyAlignment="1" applyProtection="1">
      <alignment horizontal="left" vertical="center" shrinkToFit="1"/>
      <protection locked="0"/>
    </xf>
    <xf numFmtId="0" fontId="9" fillId="3" borderId="47" xfId="0" applyFont="1" applyFill="1" applyBorder="1" applyAlignment="1" applyProtection="1">
      <alignment horizontal="left" vertical="center" shrinkToFit="1"/>
      <protection locked="0"/>
    </xf>
    <xf numFmtId="178" fontId="5" fillId="0" borderId="33" xfId="0" applyNumberFormat="1" applyFont="1" applyFill="1" applyBorder="1" applyAlignment="1">
      <alignment horizontal="center" vertical="center"/>
    </xf>
    <xf numFmtId="178" fontId="5" fillId="0" borderId="46" xfId="0" applyNumberFormat="1" applyFont="1" applyFill="1" applyBorder="1" applyAlignment="1">
      <alignment horizontal="center" vertical="center"/>
    </xf>
    <xf numFmtId="178" fontId="5" fillId="0" borderId="71" xfId="0" applyNumberFormat="1" applyFont="1" applyFill="1" applyBorder="1" applyAlignment="1">
      <alignment horizontal="center" vertical="center"/>
    </xf>
    <xf numFmtId="178" fontId="5" fillId="0" borderId="72" xfId="0" applyNumberFormat="1" applyFont="1" applyFill="1" applyBorder="1" applyAlignment="1">
      <alignment horizontal="center" vertical="center"/>
    </xf>
    <xf numFmtId="49" fontId="9" fillId="3" borderId="50" xfId="0" applyNumberFormat="1" applyFont="1" applyFill="1" applyBorder="1" applyAlignment="1" applyProtection="1">
      <alignment horizontal="left" vertical="center" shrinkToFit="1"/>
      <protection locked="0"/>
    </xf>
    <xf numFmtId="0" fontId="9" fillId="3" borderId="42" xfId="0" applyFont="1" applyFill="1" applyBorder="1" applyAlignment="1" applyProtection="1">
      <alignment horizontal="center" vertical="center" shrinkToFit="1"/>
      <protection locked="0"/>
    </xf>
    <xf numFmtId="0" fontId="9" fillId="3" borderId="50" xfId="0" applyFont="1" applyFill="1" applyBorder="1" applyAlignment="1" applyProtection="1">
      <alignment horizontal="center" vertical="center" shrinkToFit="1"/>
      <protection locked="0"/>
    </xf>
    <xf numFmtId="180" fontId="5" fillId="0" borderId="42" xfId="0" applyNumberFormat="1" applyFont="1" applyFill="1" applyBorder="1" applyAlignment="1">
      <alignment horizontal="center" vertical="center"/>
    </xf>
    <xf numFmtId="180" fontId="5" fillId="0" borderId="50" xfId="0" applyNumberFormat="1" applyFont="1" applyFill="1" applyBorder="1" applyAlignment="1">
      <alignment horizontal="center" vertical="center"/>
    </xf>
    <xf numFmtId="0" fontId="15" fillId="0" borderId="65"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67"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60" xfId="0" applyFont="1" applyBorder="1" applyAlignment="1">
      <alignment horizontal="center" vertical="center" wrapText="1"/>
    </xf>
    <xf numFmtId="180" fontId="5" fillId="0" borderId="68" xfId="0" applyNumberFormat="1" applyFont="1" applyFill="1" applyBorder="1" applyAlignment="1">
      <alignment horizontal="center" vertical="center"/>
    </xf>
    <xf numFmtId="180" fontId="5" fillId="0" borderId="49" xfId="0" applyNumberFormat="1" applyFont="1" applyFill="1" applyBorder="1" applyAlignment="1">
      <alignment horizontal="center" vertical="center"/>
    </xf>
    <xf numFmtId="0" fontId="6" fillId="0" borderId="51" xfId="0" applyFont="1" applyBorder="1" applyAlignment="1">
      <alignment horizontal="center" vertical="center" textRotation="255"/>
    </xf>
    <xf numFmtId="0" fontId="6" fillId="0" borderId="6" xfId="0" applyFont="1" applyBorder="1" applyAlignment="1">
      <alignment horizontal="center" vertical="center" textRotation="255"/>
    </xf>
    <xf numFmtId="0" fontId="6" fillId="0" borderId="29" xfId="0" applyFont="1" applyBorder="1" applyAlignment="1">
      <alignment horizontal="center" vertical="center" textRotation="255"/>
    </xf>
    <xf numFmtId="0" fontId="6" fillId="0" borderId="0" xfId="0" applyFont="1" applyAlignment="1">
      <alignment horizontal="center" vertical="center" textRotation="255"/>
    </xf>
    <xf numFmtId="0" fontId="6" fillId="0" borderId="37" xfId="0" applyFont="1" applyBorder="1" applyAlignment="1">
      <alignment horizontal="center" vertical="center" textRotation="255"/>
    </xf>
    <xf numFmtId="0" fontId="6" fillId="0" borderId="3" xfId="0" applyFont="1" applyBorder="1" applyAlignment="1">
      <alignment horizontal="center" vertical="center" textRotation="255"/>
    </xf>
    <xf numFmtId="178" fontId="5" fillId="0" borderId="5" xfId="0" applyNumberFormat="1" applyFont="1" applyFill="1" applyBorder="1" applyAlignment="1">
      <alignment horizontal="center" vertical="center"/>
    </xf>
    <xf numFmtId="0" fontId="21" fillId="0" borderId="5" xfId="0" applyFont="1" applyFill="1" applyBorder="1" applyAlignment="1">
      <alignment horizontal="center" vertical="center" shrinkToFit="1"/>
    </xf>
    <xf numFmtId="0" fontId="5" fillId="0" borderId="5" xfId="0" applyFont="1" applyFill="1" applyBorder="1" applyAlignment="1">
      <alignment vertical="center" shrinkToFit="1"/>
    </xf>
    <xf numFmtId="180" fontId="5" fillId="0" borderId="5" xfId="0" applyNumberFormat="1" applyFont="1" applyFill="1" applyBorder="1" applyAlignment="1">
      <alignment horizontal="center" vertical="center" shrinkToFit="1"/>
    </xf>
    <xf numFmtId="0" fontId="5" fillId="0" borderId="5" xfId="0" applyFont="1" applyFill="1" applyBorder="1" applyAlignment="1">
      <alignment horizontal="center" vertical="center" shrinkToFit="1"/>
    </xf>
    <xf numFmtId="49" fontId="9" fillId="3" borderId="47" xfId="0" applyNumberFormat="1" applyFont="1" applyFill="1" applyBorder="1" applyAlignment="1" applyProtection="1">
      <alignment horizontal="left" vertical="center" shrinkToFit="1"/>
      <protection locked="0"/>
    </xf>
    <xf numFmtId="0" fontId="9" fillId="3" borderId="45" xfId="0" applyFont="1" applyFill="1" applyBorder="1" applyAlignment="1" applyProtection="1">
      <alignment horizontal="center" vertical="center" shrinkToFit="1"/>
      <protection locked="0"/>
    </xf>
    <xf numFmtId="0" fontId="9" fillId="3" borderId="47" xfId="0" applyFont="1" applyFill="1" applyBorder="1" applyAlignment="1" applyProtection="1">
      <alignment horizontal="center" vertical="center" shrinkToFit="1"/>
      <protection locked="0"/>
    </xf>
    <xf numFmtId="180" fontId="5" fillId="0" borderId="45" xfId="0" applyNumberFormat="1" applyFont="1" applyFill="1" applyBorder="1" applyAlignment="1">
      <alignment horizontal="center" vertical="center"/>
    </xf>
    <xf numFmtId="180" fontId="5" fillId="0" borderId="47" xfId="0" applyNumberFormat="1" applyFont="1" applyFill="1" applyBorder="1" applyAlignment="1">
      <alignment horizontal="center" vertical="center"/>
    </xf>
    <xf numFmtId="0" fontId="9" fillId="3" borderId="39" xfId="0" applyFont="1" applyFill="1" applyBorder="1" applyAlignment="1" applyProtection="1">
      <alignment horizontal="center" vertical="center" shrinkToFit="1"/>
      <protection locked="0"/>
    </xf>
    <xf numFmtId="178" fontId="5" fillId="0" borderId="66" xfId="0" applyNumberFormat="1" applyFont="1" applyFill="1" applyBorder="1" applyAlignment="1">
      <alignment horizontal="center" vertical="center"/>
    </xf>
    <xf numFmtId="178" fontId="5" fillId="0" borderId="67" xfId="0" applyNumberFormat="1" applyFont="1" applyFill="1" applyBorder="1" applyAlignment="1">
      <alignment horizontal="center" vertical="center"/>
    </xf>
    <xf numFmtId="178" fontId="5" fillId="0" borderId="13" xfId="0" applyNumberFormat="1" applyFont="1" applyFill="1" applyBorder="1" applyAlignment="1">
      <alignment horizontal="center" vertical="center"/>
    </xf>
    <xf numFmtId="178" fontId="5" fillId="0" borderId="4" xfId="0" applyNumberFormat="1" applyFont="1" applyFill="1" applyBorder="1" applyAlignment="1">
      <alignment horizontal="center" vertical="center"/>
    </xf>
    <xf numFmtId="0" fontId="5" fillId="0" borderId="4" xfId="0" applyFont="1" applyBorder="1" applyAlignment="1">
      <alignment horizontal="center" vertical="center" shrinkToFit="1"/>
    </xf>
    <xf numFmtId="0" fontId="5" fillId="0" borderId="19" xfId="0" applyFont="1" applyBorder="1" applyAlignment="1">
      <alignment horizontal="center" vertical="center" shrinkToFit="1"/>
    </xf>
    <xf numFmtId="0" fontId="6" fillId="0" borderId="51" xfId="0" applyFont="1" applyBorder="1" applyAlignment="1">
      <alignment horizontal="center" vertical="center" textRotation="255" shrinkToFit="1"/>
    </xf>
    <xf numFmtId="0" fontId="6" fillId="0" borderId="17" xfId="0" applyFont="1" applyBorder="1" applyAlignment="1">
      <alignment horizontal="center" vertical="center" textRotation="255" shrinkToFit="1"/>
    </xf>
    <xf numFmtId="0" fontId="6" fillId="0" borderId="29" xfId="0" applyFont="1" applyBorder="1" applyAlignment="1">
      <alignment horizontal="center" vertical="center" textRotation="255" shrinkToFit="1"/>
    </xf>
    <xf numFmtId="0" fontId="6" fillId="0" borderId="28" xfId="0" applyFont="1" applyBorder="1" applyAlignment="1">
      <alignment horizontal="center" vertical="center" textRotation="255" shrinkToFit="1"/>
    </xf>
    <xf numFmtId="0" fontId="6" fillId="0" borderId="37" xfId="0" applyFont="1" applyBorder="1" applyAlignment="1">
      <alignment horizontal="center" vertical="center" textRotation="255" shrinkToFit="1"/>
    </xf>
    <xf numFmtId="0" fontId="6" fillId="0" borderId="30" xfId="0" applyFont="1" applyBorder="1" applyAlignment="1">
      <alignment horizontal="center" vertical="center" textRotation="255" shrinkToFit="1"/>
    </xf>
    <xf numFmtId="178" fontId="11" fillId="0" borderId="5" xfId="0" applyNumberFormat="1" applyFont="1" applyFill="1" applyBorder="1" applyAlignment="1">
      <alignment horizontal="center" vertical="center"/>
    </xf>
    <xf numFmtId="0" fontId="11" fillId="0" borderId="5" xfId="0" applyNumberFormat="1" applyFont="1" applyFill="1" applyBorder="1" applyAlignment="1">
      <alignment horizontal="center" vertical="center" shrinkToFit="1"/>
    </xf>
    <xf numFmtId="0" fontId="5" fillId="0" borderId="4" xfId="0" applyFont="1" applyFill="1" applyBorder="1" applyAlignment="1" applyProtection="1">
      <alignment horizontal="center" vertical="center" shrinkToFit="1"/>
    </xf>
    <xf numFmtId="0" fontId="5" fillId="0" borderId="19" xfId="0" applyFont="1" applyFill="1" applyBorder="1" applyAlignment="1" applyProtection="1">
      <alignment horizontal="center" vertical="center" shrinkToFit="1"/>
    </xf>
    <xf numFmtId="178" fontId="5" fillId="0" borderId="45" xfId="0" applyNumberFormat="1" applyFont="1" applyFill="1" applyBorder="1" applyAlignment="1">
      <alignment horizontal="center" vertical="center"/>
    </xf>
    <xf numFmtId="178" fontId="5" fillId="0" borderId="47" xfId="0" applyNumberFormat="1" applyFont="1" applyFill="1" applyBorder="1" applyAlignment="1">
      <alignment horizontal="center" vertical="center"/>
    </xf>
    <xf numFmtId="178" fontId="5" fillId="0" borderId="102" xfId="0" applyNumberFormat="1" applyFont="1" applyFill="1" applyBorder="1" applyAlignment="1">
      <alignment horizontal="center" vertical="center"/>
    </xf>
    <xf numFmtId="178" fontId="5" fillId="0" borderId="103" xfId="0" applyNumberFormat="1" applyFont="1" applyFill="1" applyBorder="1" applyAlignment="1">
      <alignment horizontal="center" vertical="center"/>
    </xf>
    <xf numFmtId="178" fontId="5" fillId="0" borderId="104" xfId="0" applyNumberFormat="1" applyFont="1" applyFill="1" applyBorder="1" applyAlignment="1">
      <alignment horizontal="center" vertical="center"/>
    </xf>
    <xf numFmtId="178" fontId="5" fillId="0" borderId="61" xfId="0" applyNumberFormat="1" applyFont="1" applyFill="1" applyBorder="1" applyAlignment="1">
      <alignment horizontal="center" vertical="center"/>
    </xf>
    <xf numFmtId="49" fontId="9" fillId="3" borderId="108" xfId="0" applyNumberFormat="1" applyFont="1" applyFill="1" applyBorder="1" applyAlignment="1" applyProtection="1">
      <alignment horizontal="center" vertical="center" shrinkToFit="1"/>
      <protection locked="0"/>
    </xf>
    <xf numFmtId="49" fontId="9" fillId="3" borderId="82" xfId="0" applyNumberFormat="1" applyFont="1" applyFill="1" applyBorder="1" applyAlignment="1" applyProtection="1">
      <alignment horizontal="center" vertical="center" shrinkToFit="1"/>
      <protection locked="0"/>
    </xf>
    <xf numFmtId="0" fontId="9" fillId="3" borderId="66" xfId="0" applyFont="1" applyFill="1" applyBorder="1" applyAlignment="1" applyProtection="1">
      <alignment horizontal="center" vertical="center" shrinkToFit="1"/>
      <protection locked="0"/>
    </xf>
    <xf numFmtId="0" fontId="9" fillId="3" borderId="67" xfId="0" applyFont="1" applyFill="1" applyBorder="1" applyAlignment="1" applyProtection="1">
      <alignment horizontal="center" vertical="center" shrinkToFit="1"/>
      <protection locked="0"/>
    </xf>
    <xf numFmtId="0" fontId="9" fillId="3" borderId="83" xfId="0" applyFont="1" applyFill="1" applyBorder="1" applyAlignment="1" applyProtection="1">
      <alignment horizontal="center" vertical="center" shrinkToFit="1"/>
      <protection locked="0"/>
    </xf>
    <xf numFmtId="0" fontId="9" fillId="3" borderId="82" xfId="0" applyFont="1" applyFill="1" applyBorder="1" applyAlignment="1" applyProtection="1">
      <alignment horizontal="center" vertical="center" shrinkToFit="1"/>
      <protection locked="0"/>
    </xf>
    <xf numFmtId="178" fontId="5" fillId="0" borderId="83" xfId="0" applyNumberFormat="1" applyFont="1" applyFill="1" applyBorder="1" applyAlignment="1">
      <alignment horizontal="center" vertical="center"/>
    </xf>
    <xf numFmtId="178" fontId="5" fillId="0" borderId="82" xfId="0" applyNumberFormat="1" applyFont="1" applyFill="1" applyBorder="1" applyAlignment="1">
      <alignment horizontal="center" vertical="center"/>
    </xf>
    <xf numFmtId="179" fontId="9" fillId="3" borderId="66" xfId="0" applyNumberFormat="1" applyFont="1" applyFill="1" applyBorder="1" applyAlignment="1" applyProtection="1">
      <alignment horizontal="center" vertical="center" shrinkToFit="1"/>
      <protection locked="0"/>
    </xf>
    <xf numFmtId="179" fontId="9" fillId="3" borderId="67" xfId="0" applyNumberFormat="1" applyFont="1" applyFill="1" applyBorder="1" applyAlignment="1" applyProtection="1">
      <alignment horizontal="center" vertical="center" shrinkToFit="1"/>
      <protection locked="0"/>
    </xf>
    <xf numFmtId="0" fontId="10" fillId="0" borderId="25" xfId="0" applyFont="1" applyFill="1" applyBorder="1" applyAlignment="1">
      <alignment horizontal="center" vertical="center"/>
    </xf>
    <xf numFmtId="0" fontId="10" fillId="0" borderId="23" xfId="0" applyFont="1" applyFill="1" applyBorder="1" applyAlignment="1">
      <alignment horizontal="center" vertical="center"/>
    </xf>
    <xf numFmtId="0" fontId="10" fillId="0" borderId="61" xfId="0" applyFont="1" applyFill="1" applyBorder="1" applyAlignment="1">
      <alignment horizontal="center" vertical="center"/>
    </xf>
    <xf numFmtId="49" fontId="9" fillId="3" borderId="48" xfId="0" applyNumberFormat="1" applyFont="1" applyFill="1" applyBorder="1" applyAlignment="1" applyProtection="1">
      <alignment horizontal="center" vertical="center" shrinkToFit="1"/>
      <protection locked="0"/>
    </xf>
    <xf numFmtId="49" fontId="9" fillId="3" borderId="49" xfId="0" applyNumberFormat="1" applyFont="1" applyFill="1" applyBorder="1" applyAlignment="1" applyProtection="1">
      <alignment horizontal="center" vertical="center" shrinkToFit="1"/>
      <protection locked="0"/>
    </xf>
    <xf numFmtId="179" fontId="9" fillId="3" borderId="68" xfId="0" applyNumberFormat="1" applyFont="1" applyFill="1" applyBorder="1" applyAlignment="1" applyProtection="1">
      <alignment horizontal="center" vertical="center" shrinkToFit="1"/>
      <protection locked="0"/>
    </xf>
    <xf numFmtId="179" fontId="9" fillId="3" borderId="49" xfId="0" applyNumberFormat="1" applyFont="1" applyFill="1" applyBorder="1" applyAlignment="1" applyProtection="1">
      <alignment horizontal="center" vertical="center" shrinkToFit="1"/>
      <protection locked="0"/>
    </xf>
    <xf numFmtId="49" fontId="9" fillId="3" borderId="41" xfId="0" applyNumberFormat="1" applyFont="1" applyFill="1" applyBorder="1" applyAlignment="1" applyProtection="1">
      <alignment horizontal="center" vertical="center" shrinkToFit="1"/>
      <protection locked="0"/>
    </xf>
    <xf numFmtId="49" fontId="9" fillId="3" borderId="50" xfId="0" applyNumberFormat="1" applyFont="1" applyFill="1" applyBorder="1" applyAlignment="1" applyProtection="1">
      <alignment horizontal="center" vertical="center" shrinkToFit="1"/>
      <protection locked="0"/>
    </xf>
    <xf numFmtId="0" fontId="9" fillId="3" borderId="65" xfId="0" applyFont="1" applyFill="1" applyBorder="1" applyAlignment="1" applyProtection="1">
      <alignment horizontal="center" vertical="center" shrinkToFit="1"/>
      <protection locked="0"/>
    </xf>
    <xf numFmtId="0" fontId="9" fillId="3" borderId="59" xfId="0" applyFont="1" applyFill="1" applyBorder="1" applyAlignment="1" applyProtection="1">
      <alignment horizontal="center" vertical="center" shrinkToFit="1"/>
      <protection locked="0"/>
    </xf>
    <xf numFmtId="178" fontId="5" fillId="0" borderId="42" xfId="0" applyNumberFormat="1" applyFont="1" applyFill="1" applyBorder="1" applyAlignment="1">
      <alignment horizontal="center" vertical="center"/>
    </xf>
    <xf numFmtId="178" fontId="5" fillId="0" borderId="50" xfId="0" applyNumberFormat="1" applyFont="1" applyFill="1" applyBorder="1" applyAlignment="1">
      <alignment horizontal="center" vertical="center"/>
    </xf>
    <xf numFmtId="178" fontId="5" fillId="0" borderId="65" xfId="0" applyNumberFormat="1" applyFont="1" applyFill="1" applyBorder="1" applyAlignment="1">
      <alignment horizontal="center" vertical="center"/>
    </xf>
    <xf numFmtId="178" fontId="5" fillId="0" borderId="59" xfId="0" applyNumberFormat="1" applyFont="1" applyFill="1" applyBorder="1" applyAlignment="1">
      <alignment horizontal="center" vertical="center"/>
    </xf>
    <xf numFmtId="179" fontId="9" fillId="3" borderId="65" xfId="0" applyNumberFormat="1" applyFont="1" applyFill="1" applyBorder="1" applyAlignment="1" applyProtection="1">
      <alignment horizontal="center" vertical="center" shrinkToFit="1"/>
      <protection locked="0"/>
    </xf>
    <xf numFmtId="179" fontId="9" fillId="3" borderId="59" xfId="0" applyNumberFormat="1" applyFont="1" applyFill="1" applyBorder="1" applyAlignment="1" applyProtection="1">
      <alignment horizontal="center" vertical="center" shrinkToFit="1"/>
      <protection locked="0"/>
    </xf>
    <xf numFmtId="0" fontId="5" fillId="0" borderId="34" xfId="0" applyFont="1" applyFill="1" applyBorder="1" applyAlignment="1">
      <alignment horizontal="center" vertical="center" wrapText="1"/>
    </xf>
    <xf numFmtId="0" fontId="5" fillId="0" borderId="36" xfId="0" applyFont="1" applyFill="1" applyBorder="1" applyAlignment="1">
      <alignment horizontal="center" vertical="center"/>
    </xf>
    <xf numFmtId="0" fontId="5" fillId="0" borderId="39" xfId="0" applyFont="1" applyFill="1" applyBorder="1" applyAlignment="1">
      <alignment horizontal="center" vertical="center"/>
    </xf>
    <xf numFmtId="0" fontId="5" fillId="0" borderId="70"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22" xfId="0" applyFont="1" applyFill="1" applyBorder="1" applyAlignment="1">
      <alignment horizontal="center" vertical="center"/>
    </xf>
    <xf numFmtId="0" fontId="5" fillId="0" borderId="65" xfId="0" applyFont="1" applyFill="1" applyBorder="1" applyAlignment="1">
      <alignment horizontal="center" vertical="center" wrapText="1"/>
    </xf>
    <xf numFmtId="0" fontId="5" fillId="0" borderId="59" xfId="0" applyFont="1" applyFill="1" applyBorder="1" applyAlignment="1">
      <alignment horizontal="center" vertical="center"/>
    </xf>
    <xf numFmtId="0" fontId="5" fillId="0" borderId="66" xfId="0" applyFont="1" applyFill="1" applyBorder="1" applyAlignment="1">
      <alignment horizontal="center" vertical="center"/>
    </xf>
    <xf numFmtId="0" fontId="5" fillId="0" borderId="67" xfId="0" applyFont="1" applyFill="1" applyBorder="1" applyAlignment="1">
      <alignment horizontal="center" vertical="center"/>
    </xf>
    <xf numFmtId="0" fontId="5" fillId="0" borderId="38" xfId="0" applyFont="1" applyFill="1" applyBorder="1" applyAlignment="1">
      <alignment horizontal="center" vertical="center"/>
    </xf>
    <xf numFmtId="0" fontId="5" fillId="0" borderId="60" xfId="0" applyFont="1" applyFill="1" applyBorder="1" applyAlignment="1">
      <alignment horizontal="center" vertical="center"/>
    </xf>
    <xf numFmtId="49" fontId="9" fillId="3" borderId="44" xfId="0" applyNumberFormat="1" applyFont="1" applyFill="1" applyBorder="1" applyAlignment="1" applyProtection="1">
      <alignment horizontal="center" vertical="center" shrinkToFit="1"/>
      <protection locked="0"/>
    </xf>
    <xf numFmtId="49" fontId="10" fillId="3" borderId="47" xfId="0" applyNumberFormat="1" applyFont="1" applyFill="1" applyBorder="1" applyAlignment="1" applyProtection="1">
      <alignment horizontal="center" vertical="center" shrinkToFit="1"/>
      <protection locked="0"/>
    </xf>
    <xf numFmtId="0" fontId="10" fillId="2" borderId="25" xfId="0" applyFont="1" applyFill="1" applyBorder="1" applyAlignment="1">
      <alignment horizontal="center" vertical="center"/>
    </xf>
    <xf numFmtId="0" fontId="10" fillId="2" borderId="23" xfId="0" applyFont="1" applyFill="1" applyBorder="1" applyAlignment="1">
      <alignment horizontal="center" vertical="center"/>
    </xf>
    <xf numFmtId="0" fontId="10" fillId="2" borderId="61" xfId="0" applyFont="1" applyFill="1" applyBorder="1" applyAlignment="1">
      <alignment horizontal="center" vertical="center"/>
    </xf>
    <xf numFmtId="0" fontId="5" fillId="2" borderId="51" xfId="0" applyFont="1" applyFill="1" applyBorder="1" applyAlignment="1">
      <alignment horizontal="center" vertical="center"/>
    </xf>
    <xf numFmtId="0" fontId="5" fillId="2" borderId="59" xfId="0" applyFont="1" applyFill="1" applyBorder="1" applyAlignment="1">
      <alignment horizontal="center" vertical="center"/>
    </xf>
    <xf numFmtId="0" fontId="5" fillId="2" borderId="29" xfId="0" applyFont="1" applyFill="1" applyBorder="1" applyAlignment="1">
      <alignment horizontal="center" vertical="center"/>
    </xf>
    <xf numFmtId="0" fontId="5" fillId="2" borderId="67" xfId="0" applyFont="1" applyFill="1" applyBorder="1" applyAlignment="1">
      <alignment horizontal="center" vertical="center"/>
    </xf>
    <xf numFmtId="0" fontId="5" fillId="2" borderId="37" xfId="0" applyFont="1" applyFill="1" applyBorder="1" applyAlignment="1">
      <alignment horizontal="center" vertical="center"/>
    </xf>
    <xf numFmtId="0" fontId="5" fillId="2" borderId="60" xfId="0" applyFont="1" applyFill="1" applyBorder="1" applyAlignment="1">
      <alignment horizontal="center" vertical="center"/>
    </xf>
    <xf numFmtId="0" fontId="5" fillId="0" borderId="34" xfId="0" applyFont="1" applyFill="1" applyBorder="1" applyAlignment="1">
      <alignment horizontal="center" vertical="center"/>
    </xf>
    <xf numFmtId="0" fontId="5" fillId="0" borderId="39" xfId="0" applyFont="1" applyFill="1" applyBorder="1" applyAlignment="1">
      <alignment horizontal="center" vertical="center" wrapText="1"/>
    </xf>
    <xf numFmtId="0" fontId="15" fillId="0" borderId="34" xfId="0" applyFont="1" applyFill="1" applyBorder="1" applyAlignment="1">
      <alignment horizontal="center" vertical="center" wrapText="1"/>
    </xf>
    <xf numFmtId="0" fontId="15" fillId="0" borderId="34" xfId="0" applyFont="1" applyFill="1" applyBorder="1" applyAlignment="1">
      <alignment horizontal="center" vertical="center"/>
    </xf>
    <xf numFmtId="0" fontId="15" fillId="0" borderId="39" xfId="0" applyFont="1" applyFill="1" applyBorder="1" applyAlignment="1">
      <alignment horizontal="center" vertical="center" wrapText="1"/>
    </xf>
    <xf numFmtId="0" fontId="15" fillId="0" borderId="39" xfId="0" applyFont="1" applyFill="1" applyBorder="1" applyAlignment="1">
      <alignment horizontal="center" vertical="center"/>
    </xf>
    <xf numFmtId="0" fontId="15" fillId="0" borderId="20" xfId="0" applyFont="1" applyFill="1" applyBorder="1" applyAlignment="1">
      <alignment horizontal="center" vertical="center"/>
    </xf>
    <xf numFmtId="49" fontId="10" fillId="3" borderId="49" xfId="0" applyNumberFormat="1" applyFont="1" applyFill="1" applyBorder="1" applyAlignment="1" applyProtection="1">
      <alignment horizontal="center" vertical="center" shrinkToFit="1"/>
      <protection locked="0"/>
    </xf>
    <xf numFmtId="49" fontId="10" fillId="3" borderId="50" xfId="0" applyNumberFormat="1" applyFont="1" applyFill="1" applyBorder="1" applyAlignment="1" applyProtection="1">
      <alignment horizontal="center" vertical="center" shrinkToFit="1"/>
      <protection locked="0"/>
    </xf>
    <xf numFmtId="0" fontId="5" fillId="0" borderId="91" xfId="0" applyFont="1" applyFill="1" applyBorder="1" applyAlignment="1">
      <alignment horizontal="center" vertical="center"/>
    </xf>
    <xf numFmtId="0" fontId="5" fillId="0" borderId="92" xfId="0" applyFont="1" applyFill="1" applyBorder="1" applyAlignment="1">
      <alignment horizontal="center" vertical="center"/>
    </xf>
    <xf numFmtId="0" fontId="5" fillId="0" borderId="93" xfId="0" applyFont="1" applyFill="1" applyBorder="1" applyAlignment="1">
      <alignment horizontal="center" vertical="center"/>
    </xf>
    <xf numFmtId="0" fontId="5" fillId="0" borderId="79" xfId="0" applyFont="1" applyFill="1" applyBorder="1" applyAlignment="1">
      <alignment horizontal="center" vertical="center"/>
    </xf>
    <xf numFmtId="0" fontId="5" fillId="0" borderId="65"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110" xfId="0" applyFont="1" applyFill="1" applyBorder="1" applyAlignment="1">
      <alignment horizontal="center" vertical="center"/>
    </xf>
    <xf numFmtId="0" fontId="5" fillId="0" borderId="40" xfId="0" applyFont="1" applyFill="1" applyBorder="1" applyAlignment="1">
      <alignment horizontal="center" vertical="center"/>
    </xf>
    <xf numFmtId="0" fontId="5" fillId="0" borderId="111" xfId="0" applyFont="1" applyFill="1" applyBorder="1" applyAlignment="1">
      <alignment horizontal="center" vertical="center"/>
    </xf>
    <xf numFmtId="0" fontId="9" fillId="0" borderId="25" xfId="0" applyFont="1" applyBorder="1" applyAlignment="1">
      <alignment horizontal="center" vertical="center" shrinkToFit="1"/>
    </xf>
    <xf numFmtId="0" fontId="9" fillId="0" borderId="23" xfId="0" applyFont="1" applyBorder="1" applyAlignment="1">
      <alignment horizontal="center" vertical="center" shrinkToFit="1"/>
    </xf>
    <xf numFmtId="0" fontId="9" fillId="0" borderId="61" xfId="0" applyFont="1" applyBorder="1" applyAlignment="1">
      <alignment horizontal="center" vertical="center" shrinkToFit="1"/>
    </xf>
    <xf numFmtId="0" fontId="9" fillId="0" borderId="71" xfId="0" applyFont="1" applyBorder="1" applyAlignment="1">
      <alignment horizontal="center" vertical="center" shrinkToFit="1"/>
    </xf>
    <xf numFmtId="49" fontId="9" fillId="3" borderId="63" xfId="0" applyNumberFormat="1" applyFont="1" applyFill="1" applyBorder="1" applyAlignment="1" applyProtection="1">
      <alignment horizontal="center" vertical="center" shrinkToFit="1"/>
      <protection locked="0"/>
    </xf>
    <xf numFmtId="0" fontId="9" fillId="3" borderId="63" xfId="0" applyFont="1" applyFill="1" applyBorder="1" applyAlignment="1" applyProtection="1">
      <alignment horizontal="center" vertical="center" shrinkToFit="1"/>
      <protection locked="0"/>
    </xf>
    <xf numFmtId="179" fontId="9" fillId="3" borderId="45" xfId="0" applyNumberFormat="1" applyFont="1" applyFill="1" applyBorder="1" applyAlignment="1">
      <alignment horizontal="center" vertical="center" shrinkToFit="1"/>
    </xf>
    <xf numFmtId="179" fontId="9" fillId="3" borderId="63" xfId="0" applyNumberFormat="1" applyFont="1" applyFill="1" applyBorder="1" applyAlignment="1">
      <alignment horizontal="center" vertical="center" shrinkToFit="1"/>
    </xf>
    <xf numFmtId="179" fontId="9" fillId="3" borderId="47" xfId="0" applyNumberFormat="1" applyFont="1" applyFill="1" applyBorder="1" applyAlignment="1">
      <alignment horizontal="center" vertical="center" shrinkToFit="1"/>
    </xf>
    <xf numFmtId="49" fontId="9" fillId="3" borderId="109" xfId="0" applyNumberFormat="1" applyFont="1" applyFill="1" applyBorder="1" applyAlignment="1" applyProtection="1">
      <alignment horizontal="center" vertical="center" shrinkToFit="1"/>
      <protection locked="0"/>
    </xf>
    <xf numFmtId="0" fontId="9" fillId="3" borderId="109" xfId="0" applyFont="1" applyFill="1" applyBorder="1" applyAlignment="1" applyProtection="1">
      <alignment horizontal="center" vertical="center" shrinkToFit="1"/>
      <protection locked="0"/>
    </xf>
    <xf numFmtId="179" fontId="9" fillId="3" borderId="68" xfId="0" applyNumberFormat="1" applyFont="1" applyFill="1" applyBorder="1" applyAlignment="1">
      <alignment horizontal="center" vertical="center" shrinkToFit="1"/>
    </xf>
    <xf numFmtId="179" fontId="9" fillId="3" borderId="109" xfId="0" applyNumberFormat="1" applyFont="1" applyFill="1" applyBorder="1" applyAlignment="1">
      <alignment horizontal="center" vertical="center" shrinkToFit="1"/>
    </xf>
    <xf numFmtId="179" fontId="9" fillId="3" borderId="49" xfId="0" applyNumberFormat="1" applyFont="1" applyFill="1" applyBorder="1" applyAlignment="1">
      <alignment horizontal="center" vertical="center" shrinkToFit="1"/>
    </xf>
    <xf numFmtId="0" fontId="5" fillId="0" borderId="16" xfId="0" applyFont="1" applyBorder="1" applyAlignment="1">
      <alignment horizontal="center" vertical="center" wrapText="1"/>
    </xf>
    <xf numFmtId="0" fontId="5" fillId="0" borderId="113" xfId="0" applyFont="1" applyBorder="1" applyAlignment="1">
      <alignment horizontal="center" vertical="center" wrapText="1"/>
    </xf>
    <xf numFmtId="0" fontId="24" fillId="0" borderId="0" xfId="6" applyFont="1" applyAlignment="1">
      <alignment horizontal="center" vertical="center"/>
    </xf>
    <xf numFmtId="49" fontId="9" fillId="3" borderId="62" xfId="0" applyNumberFormat="1" applyFont="1" applyFill="1" applyBorder="1" applyAlignment="1" applyProtection="1">
      <alignment horizontal="center" vertical="center" shrinkToFit="1"/>
      <protection locked="0"/>
    </xf>
    <xf numFmtId="0" fontId="9" fillId="3" borderId="62" xfId="0" applyFont="1" applyFill="1" applyBorder="1" applyAlignment="1" applyProtection="1">
      <alignment horizontal="center" vertical="center" shrinkToFit="1"/>
      <protection locked="0"/>
    </xf>
    <xf numFmtId="179" fontId="9" fillId="3" borderId="42" xfId="0" applyNumberFormat="1" applyFont="1" applyFill="1" applyBorder="1" applyAlignment="1">
      <alignment horizontal="center" vertical="center" shrinkToFit="1"/>
    </xf>
    <xf numFmtId="179" fontId="9" fillId="3" borderId="62" xfId="0" applyNumberFormat="1" applyFont="1" applyFill="1" applyBorder="1" applyAlignment="1">
      <alignment horizontal="center" vertical="center" shrinkToFit="1"/>
    </xf>
    <xf numFmtId="179" fontId="9" fillId="3" borderId="50" xfId="0" applyNumberFormat="1" applyFont="1" applyFill="1" applyBorder="1" applyAlignment="1">
      <alignment horizontal="center" vertical="center" shrinkToFit="1"/>
    </xf>
    <xf numFmtId="178" fontId="5" fillId="0" borderId="62" xfId="0" applyNumberFormat="1" applyFont="1" applyFill="1" applyBorder="1" applyAlignment="1">
      <alignment horizontal="center" vertical="center"/>
    </xf>
    <xf numFmtId="0" fontId="10" fillId="0" borderId="71" xfId="0" applyFont="1" applyBorder="1" applyAlignment="1">
      <alignment horizontal="center" vertical="center"/>
    </xf>
    <xf numFmtId="178" fontId="5" fillId="0" borderId="23" xfId="0" applyNumberFormat="1" applyFont="1" applyFill="1" applyBorder="1" applyAlignment="1">
      <alignment horizontal="center" vertical="center"/>
    </xf>
    <xf numFmtId="178" fontId="5" fillId="0" borderId="24" xfId="0" applyNumberFormat="1" applyFont="1" applyFill="1" applyBorder="1" applyAlignment="1">
      <alignment horizontal="center" vertical="center"/>
    </xf>
    <xf numFmtId="0" fontId="5" fillId="0" borderId="6" xfId="0" applyFont="1" applyBorder="1" applyAlignment="1">
      <alignment horizontal="center" vertical="center" wrapText="1"/>
    </xf>
    <xf numFmtId="0" fontId="5" fillId="0" borderId="3" xfId="0" applyFont="1" applyBorder="1" applyAlignment="1">
      <alignment horizontal="center" vertical="center" wrapText="1"/>
    </xf>
    <xf numFmtId="49" fontId="20" fillId="0" borderId="29" xfId="0" applyNumberFormat="1" applyFont="1" applyFill="1" applyBorder="1" applyAlignment="1">
      <alignment horizontal="center" vertical="center"/>
    </xf>
    <xf numFmtId="49" fontId="20" fillId="0" borderId="67" xfId="0" applyNumberFormat="1" applyFont="1" applyFill="1" applyBorder="1" applyAlignment="1">
      <alignment horizontal="center" vertical="center"/>
    </xf>
    <xf numFmtId="49" fontId="20" fillId="0" borderId="66" xfId="0" applyNumberFormat="1" applyFont="1" applyFill="1" applyBorder="1" applyAlignment="1">
      <alignment horizontal="center" vertical="center"/>
    </xf>
    <xf numFmtId="49" fontId="20" fillId="0" borderId="0" xfId="0" applyNumberFormat="1" applyFont="1" applyFill="1" applyAlignment="1">
      <alignment horizontal="center" vertical="center"/>
    </xf>
    <xf numFmtId="0" fontId="9" fillId="3" borderId="38" xfId="0" applyFont="1" applyFill="1" applyBorder="1" applyAlignment="1" applyProtection="1">
      <alignment horizontal="center" vertical="center" shrinkToFit="1"/>
      <protection locked="0"/>
    </xf>
    <xf numFmtId="0" fontId="9" fillId="3" borderId="3" xfId="0" applyFont="1" applyFill="1" applyBorder="1" applyAlignment="1" applyProtection="1">
      <alignment horizontal="center" vertical="center" shrinkToFit="1"/>
      <protection locked="0"/>
    </xf>
    <xf numFmtId="0" fontId="9" fillId="3" borderId="60" xfId="0" applyFont="1" applyFill="1" applyBorder="1" applyAlignment="1" applyProtection="1">
      <alignment horizontal="center" vertical="center" shrinkToFit="1"/>
      <protection locked="0"/>
    </xf>
    <xf numFmtId="179" fontId="9" fillId="3" borderId="38" xfId="0" applyNumberFormat="1" applyFont="1" applyFill="1" applyBorder="1" applyAlignment="1">
      <alignment horizontal="center" vertical="center" shrinkToFit="1"/>
    </xf>
    <xf numFmtId="179" fontId="9" fillId="3" borderId="3" xfId="0" applyNumberFormat="1" applyFont="1" applyFill="1" applyBorder="1" applyAlignment="1">
      <alignment horizontal="center" vertical="center" shrinkToFit="1"/>
    </xf>
    <xf numFmtId="179" fontId="9" fillId="3" borderId="60" xfId="0" applyNumberFormat="1" applyFont="1" applyFill="1" applyBorder="1" applyAlignment="1">
      <alignment horizontal="center" vertical="center" shrinkToFit="1"/>
    </xf>
    <xf numFmtId="178" fontId="5" fillId="0" borderId="38" xfId="0" applyNumberFormat="1" applyFont="1" applyFill="1" applyBorder="1" applyAlignment="1">
      <alignment horizontal="center" vertical="center"/>
    </xf>
    <xf numFmtId="178" fontId="5" fillId="0" borderId="3" xfId="0" applyNumberFormat="1" applyFont="1" applyFill="1" applyBorder="1" applyAlignment="1">
      <alignment horizontal="center" vertical="center"/>
    </xf>
    <xf numFmtId="178" fontId="5" fillId="0" borderId="30" xfId="0" applyNumberFormat="1" applyFont="1" applyFill="1" applyBorder="1" applyAlignment="1">
      <alignment horizontal="center" vertical="center"/>
    </xf>
    <xf numFmtId="49" fontId="20" fillId="0" borderId="128" xfId="0" applyNumberFormat="1" applyFont="1" applyFill="1" applyBorder="1" applyAlignment="1">
      <alignment horizontal="center" vertical="center"/>
    </xf>
    <xf numFmtId="49" fontId="20" fillId="0" borderId="64" xfId="0" applyNumberFormat="1" applyFont="1" applyFill="1" applyBorder="1" applyAlignment="1">
      <alignment horizontal="center" vertical="center"/>
    </xf>
    <xf numFmtId="179" fontId="9" fillId="3" borderId="64" xfId="0" applyNumberFormat="1" applyFont="1" applyFill="1" applyBorder="1" applyAlignment="1">
      <alignment horizontal="center" vertical="center" shrinkToFit="1"/>
    </xf>
    <xf numFmtId="49" fontId="20" fillId="0" borderId="48" xfId="0" applyNumberFormat="1" applyFont="1" applyFill="1" applyBorder="1" applyAlignment="1">
      <alignment horizontal="center" vertical="center"/>
    </xf>
    <xf numFmtId="49" fontId="20" fillId="0" borderId="49" xfId="0" applyNumberFormat="1" applyFont="1" applyFill="1" applyBorder="1" applyAlignment="1">
      <alignment horizontal="center" vertical="center"/>
    </xf>
    <xf numFmtId="49" fontId="20" fillId="0" borderId="68" xfId="0" applyNumberFormat="1" applyFont="1" applyFill="1" applyBorder="1" applyAlignment="1">
      <alignment horizontal="center" vertical="center"/>
    </xf>
    <xf numFmtId="49" fontId="20" fillId="0" borderId="109" xfId="0" applyNumberFormat="1" applyFont="1" applyFill="1" applyBorder="1" applyAlignment="1">
      <alignment horizontal="center" vertical="center"/>
    </xf>
    <xf numFmtId="178" fontId="5" fillId="0" borderId="109" xfId="0" applyNumberFormat="1" applyFont="1" applyFill="1" applyBorder="1" applyAlignment="1">
      <alignment horizontal="center" vertical="center"/>
    </xf>
    <xf numFmtId="49" fontId="20" fillId="0" borderId="108" xfId="0" applyNumberFormat="1" applyFont="1" applyFill="1" applyBorder="1" applyAlignment="1">
      <alignment horizontal="center" vertical="center"/>
    </xf>
    <xf numFmtId="49" fontId="20" fillId="0" borderId="82" xfId="0" applyNumberFormat="1" applyFont="1" applyFill="1" applyBorder="1" applyAlignment="1">
      <alignment horizontal="center" vertical="center"/>
    </xf>
    <xf numFmtId="49" fontId="20" fillId="0" borderId="51" xfId="0" applyNumberFormat="1" applyFont="1" applyFill="1" applyBorder="1" applyAlignment="1">
      <alignment horizontal="center" vertical="center"/>
    </xf>
    <xf numFmtId="49" fontId="20" fillId="0" borderId="59" xfId="0" applyNumberFormat="1" applyFont="1" applyFill="1" applyBorder="1" applyAlignment="1">
      <alignment horizontal="center" vertical="center"/>
    </xf>
    <xf numFmtId="49" fontId="20" fillId="0" borderId="65" xfId="0" applyNumberFormat="1" applyFont="1" applyFill="1" applyBorder="1" applyAlignment="1">
      <alignment horizontal="center" vertical="center"/>
    </xf>
    <xf numFmtId="49" fontId="20" fillId="0" borderId="6" xfId="0" applyNumberFormat="1" applyFont="1" applyFill="1" applyBorder="1" applyAlignment="1">
      <alignment horizontal="center" vertical="center"/>
    </xf>
    <xf numFmtId="178" fontId="5" fillId="0" borderId="112" xfId="0" applyNumberFormat="1" applyFont="1" applyFill="1" applyBorder="1" applyAlignment="1">
      <alignment horizontal="center" vertical="center"/>
    </xf>
    <xf numFmtId="0" fontId="10" fillId="0" borderId="106" xfId="0" applyFont="1" applyBorder="1" applyAlignment="1">
      <alignment horizontal="center" vertical="center"/>
    </xf>
    <xf numFmtId="49" fontId="9" fillId="3" borderId="105" xfId="0" applyNumberFormat="1" applyFont="1" applyFill="1" applyBorder="1" applyAlignment="1" applyProtection="1">
      <alignment horizontal="center" vertical="center" shrinkToFit="1"/>
      <protection locked="0"/>
    </xf>
    <xf numFmtId="49" fontId="9" fillId="3" borderId="18" xfId="0" applyNumberFormat="1" applyFont="1" applyFill="1" applyBorder="1" applyAlignment="1" applyProtection="1">
      <alignment horizontal="center" vertical="center" shrinkToFit="1"/>
      <protection locked="0"/>
    </xf>
    <xf numFmtId="0" fontId="9" fillId="3" borderId="18" xfId="0" applyFont="1" applyFill="1" applyBorder="1" applyAlignment="1" applyProtection="1">
      <alignment horizontal="center" vertical="center" shrinkToFit="1"/>
      <protection locked="0"/>
    </xf>
    <xf numFmtId="0" fontId="9" fillId="3" borderId="26" xfId="0" applyFont="1" applyFill="1" applyBorder="1" applyAlignment="1" applyProtection="1">
      <alignment horizontal="center" vertical="center" shrinkToFit="1"/>
      <protection locked="0"/>
    </xf>
    <xf numFmtId="49" fontId="9" fillId="3" borderId="124" xfId="0" applyNumberFormat="1" applyFont="1" applyFill="1" applyBorder="1" applyAlignment="1" applyProtection="1">
      <alignment horizontal="center" vertical="center" shrinkToFit="1"/>
      <protection locked="0"/>
    </xf>
    <xf numFmtId="49" fontId="9" fillId="3" borderId="113" xfId="0" applyNumberFormat="1" applyFont="1" applyFill="1" applyBorder="1" applyAlignment="1" applyProtection="1">
      <alignment horizontal="center" vertical="center" shrinkToFit="1"/>
      <protection locked="0"/>
    </xf>
    <xf numFmtId="0" fontId="9" fillId="3" borderId="113" xfId="0" applyFont="1" applyFill="1" applyBorder="1" applyAlignment="1" applyProtection="1">
      <alignment horizontal="center" vertical="center" shrinkToFit="1"/>
      <protection locked="0"/>
    </xf>
    <xf numFmtId="0" fontId="9" fillId="3" borderId="125" xfId="0" applyFont="1" applyFill="1" applyBorder="1" applyAlignment="1" applyProtection="1">
      <alignment horizontal="center" vertical="center" shrinkToFit="1"/>
      <protection locked="0"/>
    </xf>
    <xf numFmtId="49" fontId="9" fillId="3" borderId="126" xfId="0" applyNumberFormat="1" applyFont="1" applyFill="1" applyBorder="1" applyAlignment="1" applyProtection="1">
      <alignment horizontal="center" vertical="center" shrinkToFit="1"/>
      <protection locked="0"/>
    </xf>
    <xf numFmtId="49" fontId="9" fillId="3" borderId="118" xfId="0" applyNumberFormat="1" applyFont="1" applyFill="1" applyBorder="1" applyAlignment="1" applyProtection="1">
      <alignment horizontal="center" vertical="center" shrinkToFit="1"/>
      <protection locked="0"/>
    </xf>
    <xf numFmtId="0" fontId="9" fillId="3" borderId="118" xfId="0" applyFont="1" applyFill="1" applyBorder="1" applyAlignment="1" applyProtection="1">
      <alignment horizontal="center" vertical="center" shrinkToFit="1"/>
      <protection locked="0"/>
    </xf>
    <xf numFmtId="0" fontId="9" fillId="3" borderId="127" xfId="0" applyFont="1" applyFill="1" applyBorder="1" applyAlignment="1" applyProtection="1">
      <alignment horizontal="center" vertical="center" shrinkToFit="1"/>
      <protection locked="0"/>
    </xf>
    <xf numFmtId="0" fontId="9" fillId="3" borderId="21" xfId="0" applyFont="1" applyFill="1" applyBorder="1" applyAlignment="1" applyProtection="1">
      <alignment horizontal="center" vertical="center" shrinkToFit="1"/>
      <protection locked="0"/>
    </xf>
    <xf numFmtId="49" fontId="9" fillId="3" borderId="91" xfId="0" applyNumberFormat="1" applyFont="1" applyFill="1" applyBorder="1" applyAlignment="1" applyProtection="1">
      <alignment horizontal="center" vertical="center" shrinkToFit="1"/>
      <protection locked="0"/>
    </xf>
    <xf numFmtId="49" fontId="9" fillId="3" borderId="34" xfId="0" applyNumberFormat="1" applyFont="1" applyFill="1" applyBorder="1" applyAlignment="1" applyProtection="1">
      <alignment horizontal="center" vertical="center" shrinkToFit="1"/>
      <protection locked="0"/>
    </xf>
    <xf numFmtId="0" fontId="9" fillId="3" borderId="34" xfId="0" applyFont="1" applyFill="1" applyBorder="1" applyAlignment="1" applyProtection="1">
      <alignment horizontal="center" vertical="center" shrinkToFit="1"/>
      <protection locked="0"/>
    </xf>
    <xf numFmtId="0" fontId="9" fillId="3" borderId="36" xfId="0" applyFont="1" applyFill="1" applyBorder="1" applyAlignment="1" applyProtection="1">
      <alignment horizontal="center" vertical="center" shrinkToFit="1"/>
      <protection locked="0"/>
    </xf>
    <xf numFmtId="0" fontId="35" fillId="0" borderId="52" xfId="0" applyFont="1" applyBorder="1" applyAlignment="1">
      <alignment horizontal="center" vertical="center"/>
    </xf>
    <xf numFmtId="0" fontId="35" fillId="0" borderId="4" xfId="0" applyFont="1" applyBorder="1" applyAlignment="1">
      <alignment horizontal="center" vertical="center"/>
    </xf>
    <xf numFmtId="0" fontId="35" fillId="0" borderId="31" xfId="0" applyFont="1" applyBorder="1" applyAlignment="1">
      <alignment horizontal="center" vertical="center"/>
    </xf>
    <xf numFmtId="0" fontId="5" fillId="0" borderId="35" xfId="0" applyFont="1" applyBorder="1" applyAlignment="1">
      <alignment horizontal="center" vertical="center"/>
    </xf>
    <xf numFmtId="0" fontId="5" fillId="0" borderId="53" xfId="0" applyFont="1" applyBorder="1" applyAlignment="1">
      <alignment horizontal="center" vertical="center"/>
    </xf>
    <xf numFmtId="0" fontId="5" fillId="2" borderId="65" xfId="0" applyFont="1" applyFill="1" applyBorder="1" applyAlignment="1">
      <alignment horizontal="center" vertical="center" wrapText="1"/>
    </xf>
    <xf numFmtId="0" fontId="5" fillId="2" borderId="17" xfId="0" applyFont="1" applyFill="1" applyBorder="1" applyAlignment="1">
      <alignment horizontal="center" vertical="center"/>
    </xf>
    <xf numFmtId="0" fontId="5" fillId="2" borderId="38" xfId="0" applyFont="1" applyFill="1" applyBorder="1" applyAlignment="1">
      <alignment horizontal="center" vertical="center"/>
    </xf>
    <xf numFmtId="0" fontId="5" fillId="2" borderId="30" xfId="0" applyFont="1" applyFill="1" applyBorder="1" applyAlignment="1">
      <alignment horizontal="center" vertical="center"/>
    </xf>
    <xf numFmtId="0" fontId="5" fillId="0" borderId="34" xfId="5" applyFont="1" applyBorder="1" applyAlignment="1">
      <alignment horizontal="center" vertical="center" wrapText="1"/>
    </xf>
    <xf numFmtId="0" fontId="5" fillId="0" borderId="34" xfId="5" applyFont="1" applyBorder="1" applyAlignment="1">
      <alignment horizontal="center" vertical="center"/>
    </xf>
    <xf numFmtId="0" fontId="5" fillId="0" borderId="20" xfId="5" applyFont="1" applyBorder="1" applyAlignment="1">
      <alignment horizontal="center" vertical="center"/>
    </xf>
    <xf numFmtId="0" fontId="5" fillId="0" borderId="36" xfId="5" applyFont="1" applyBorder="1" applyAlignment="1">
      <alignment horizontal="center" vertical="center"/>
    </xf>
    <xf numFmtId="0" fontId="5" fillId="0" borderId="22" xfId="5" applyFont="1" applyBorder="1" applyAlignment="1">
      <alignment horizontal="center" vertical="center"/>
    </xf>
    <xf numFmtId="0" fontId="5" fillId="0" borderId="40" xfId="5" applyFont="1" applyBorder="1" applyAlignment="1">
      <alignment horizontal="center" vertical="center"/>
    </xf>
    <xf numFmtId="0" fontId="29" fillId="0" borderId="0" xfId="5" applyFont="1" applyAlignment="1">
      <alignment horizontal="center" vertical="center"/>
    </xf>
    <xf numFmtId="0" fontId="30" fillId="0" borderId="0" xfId="5" applyFont="1" applyAlignment="1">
      <alignment horizontal="left" vertical="center" wrapText="1"/>
    </xf>
    <xf numFmtId="0" fontId="32" fillId="0" borderId="0" xfId="5" applyFont="1" applyAlignment="1">
      <alignment horizontal="left" vertical="center" wrapText="1"/>
    </xf>
    <xf numFmtId="0" fontId="5" fillId="0" borderId="91" xfId="5" applyFont="1" applyBorder="1" applyAlignment="1">
      <alignment horizontal="center" vertical="center"/>
    </xf>
    <xf numFmtId="0" fontId="5" fillId="0" borderId="93" xfId="5" applyFont="1" applyBorder="1" applyAlignment="1">
      <alignment horizontal="center" vertical="center"/>
    </xf>
    <xf numFmtId="0" fontId="5" fillId="0" borderId="20" xfId="5" applyFont="1" applyBorder="1" applyAlignment="1">
      <alignment horizontal="center" vertical="center" wrapText="1"/>
    </xf>
    <xf numFmtId="178" fontId="33" fillId="6" borderId="39" xfId="5" applyNumberFormat="1" applyFont="1" applyFill="1" applyBorder="1" applyAlignment="1" applyProtection="1">
      <alignment horizontal="center" vertical="center"/>
      <protection hidden="1"/>
    </xf>
    <xf numFmtId="178" fontId="33" fillId="6" borderId="70" xfId="5" applyNumberFormat="1" applyFont="1" applyFill="1" applyBorder="1" applyAlignment="1" applyProtection="1">
      <alignment horizontal="center" vertical="center"/>
      <protection hidden="1"/>
    </xf>
    <xf numFmtId="0" fontId="9" fillId="3" borderId="48" xfId="5" applyFont="1" applyFill="1" applyBorder="1" applyAlignment="1" applyProtection="1">
      <alignment horizontal="center" vertical="center"/>
      <protection locked="0" hidden="1"/>
    </xf>
    <xf numFmtId="0" fontId="10" fillId="3" borderId="49" xfId="5" applyFont="1" applyFill="1" applyBorder="1" applyAlignment="1" applyProtection="1">
      <alignment horizontal="center" vertical="center"/>
      <protection locked="0" hidden="1"/>
    </xf>
    <xf numFmtId="0" fontId="9" fillId="3" borderId="64" xfId="5" applyFont="1" applyFill="1" applyBorder="1" applyAlignment="1" applyProtection="1">
      <alignment horizontal="center" vertical="center"/>
      <protection locked="0" hidden="1"/>
    </xf>
    <xf numFmtId="0" fontId="9" fillId="3" borderId="64" xfId="5" applyFont="1" applyFill="1" applyBorder="1" applyAlignment="1" applyProtection="1">
      <alignment horizontal="center" vertical="center" shrinkToFit="1"/>
      <protection locked="0" hidden="1"/>
    </xf>
    <xf numFmtId="0" fontId="9" fillId="3" borderId="32" xfId="5" applyFont="1" applyFill="1" applyBorder="1" applyAlignment="1" applyProtection="1">
      <alignment horizontal="center" vertical="center" shrinkToFit="1"/>
      <protection locked="0" hidden="1"/>
    </xf>
    <xf numFmtId="0" fontId="9" fillId="0" borderId="32" xfId="5" applyFont="1" applyFill="1" applyBorder="1" applyAlignment="1" applyProtection="1">
      <alignment horizontal="center" vertical="center"/>
      <protection hidden="1"/>
    </xf>
    <xf numFmtId="0" fontId="9" fillId="3" borderId="41" xfId="5" applyFont="1" applyFill="1" applyBorder="1" applyAlignment="1" applyProtection="1">
      <alignment horizontal="center" vertical="center"/>
      <protection locked="0" hidden="1"/>
    </xf>
    <xf numFmtId="0" fontId="10" fillId="3" borderId="50" xfId="5" applyFont="1" applyFill="1" applyBorder="1" applyAlignment="1" applyProtection="1">
      <alignment horizontal="center" vertical="center"/>
      <protection locked="0" hidden="1"/>
    </xf>
    <xf numFmtId="0" fontId="9" fillId="3" borderId="32" xfId="5" applyFont="1" applyFill="1" applyBorder="1" applyAlignment="1" applyProtection="1">
      <alignment horizontal="center" vertical="center"/>
      <protection locked="0" hidden="1"/>
    </xf>
    <xf numFmtId="0" fontId="9" fillId="0" borderId="68" xfId="5" applyFont="1" applyFill="1" applyBorder="1" applyAlignment="1" applyProtection="1">
      <alignment horizontal="center" vertical="center"/>
      <protection hidden="1"/>
    </xf>
    <xf numFmtId="0" fontId="9" fillId="0" borderId="49" xfId="5" applyFont="1" applyFill="1" applyBorder="1" applyAlignment="1" applyProtection="1">
      <alignment horizontal="center" vertical="center"/>
      <protection hidden="1"/>
    </xf>
    <xf numFmtId="178" fontId="33" fillId="6" borderId="64" xfId="5" applyNumberFormat="1" applyFont="1" applyFill="1" applyBorder="1" applyAlignment="1" applyProtection="1">
      <alignment horizontal="center" vertical="center"/>
      <protection hidden="1"/>
    </xf>
    <xf numFmtId="178" fontId="33" fillId="6" borderId="69" xfId="5" applyNumberFormat="1" applyFont="1" applyFill="1" applyBorder="1" applyAlignment="1" applyProtection="1">
      <alignment horizontal="center" vertical="center"/>
      <protection hidden="1"/>
    </xf>
    <xf numFmtId="0" fontId="9" fillId="3" borderId="33" xfId="5" applyFont="1" applyFill="1" applyBorder="1" applyAlignment="1" applyProtection="1">
      <alignment horizontal="center" vertical="center" shrinkToFit="1"/>
      <protection locked="0" hidden="1"/>
    </xf>
    <xf numFmtId="0" fontId="9" fillId="0" borderId="45" xfId="5" applyFont="1" applyFill="1" applyBorder="1" applyAlignment="1" applyProtection="1">
      <alignment horizontal="center" vertical="center"/>
      <protection hidden="1"/>
    </xf>
    <xf numFmtId="0" fontId="9" fillId="0" borderId="47" xfId="5" applyFont="1" applyFill="1" applyBorder="1" applyAlignment="1" applyProtection="1">
      <alignment horizontal="center" vertical="center"/>
      <protection hidden="1"/>
    </xf>
    <xf numFmtId="178" fontId="33" fillId="6" borderId="113" xfId="5" applyNumberFormat="1" applyFont="1" applyFill="1" applyBorder="1" applyAlignment="1" applyProtection="1">
      <alignment horizontal="center" vertical="center"/>
      <protection hidden="1"/>
    </xf>
    <xf numFmtId="178" fontId="33" fillId="6" borderId="125" xfId="5" applyNumberFormat="1" applyFont="1" applyFill="1" applyBorder="1" applyAlignment="1" applyProtection="1">
      <alignment horizontal="center" vertical="center"/>
      <protection hidden="1"/>
    </xf>
    <xf numFmtId="0" fontId="9" fillId="3" borderId="44" xfId="5" applyFont="1" applyFill="1" applyBorder="1" applyAlignment="1" applyProtection="1">
      <alignment horizontal="center" vertical="center"/>
      <protection locked="0" hidden="1"/>
    </xf>
    <xf numFmtId="0" fontId="10" fillId="3" borderId="47" xfId="5" applyFont="1" applyFill="1" applyBorder="1" applyAlignment="1" applyProtection="1">
      <alignment horizontal="center" vertical="center"/>
      <protection locked="0" hidden="1"/>
    </xf>
    <xf numFmtId="0" fontId="9" fillId="3" borderId="33" xfId="5" applyFont="1" applyFill="1" applyBorder="1" applyAlignment="1" applyProtection="1">
      <alignment horizontal="center" vertical="center"/>
      <protection locked="0" hidden="1"/>
    </xf>
    <xf numFmtId="0" fontId="5" fillId="0" borderId="118" xfId="0" applyFont="1" applyBorder="1" applyAlignment="1">
      <alignment horizontal="center" vertical="center" wrapText="1"/>
    </xf>
    <xf numFmtId="14" fontId="5" fillId="0" borderId="118" xfId="0" applyNumberFormat="1" applyFont="1" applyBorder="1" applyAlignment="1">
      <alignment horizontal="center" vertical="center" wrapText="1"/>
    </xf>
    <xf numFmtId="14" fontId="5" fillId="0" borderId="39" xfId="0" applyNumberFormat="1" applyFont="1" applyBorder="1" applyAlignment="1">
      <alignment horizontal="center" vertical="center" wrapText="1"/>
    </xf>
    <xf numFmtId="0" fontId="5" fillId="0" borderId="18" xfId="0" applyFont="1" applyBorder="1" applyAlignment="1">
      <alignment horizontal="center" vertical="center" wrapText="1"/>
    </xf>
    <xf numFmtId="0" fontId="5" fillId="0" borderId="21" xfId="0" applyFont="1" applyBorder="1" applyAlignment="1">
      <alignment horizontal="center" vertical="center" wrapText="1"/>
    </xf>
    <xf numFmtId="14" fontId="5" fillId="0" borderId="21" xfId="0" applyNumberFormat="1" applyFont="1" applyBorder="1" applyAlignment="1">
      <alignment horizontal="center" vertical="center" wrapText="1"/>
    </xf>
  </cellXfs>
  <cellStyles count="8">
    <cellStyle name="桁区切り" xfId="1" builtinId="6"/>
    <cellStyle name="標準" xfId="0" builtinId="0"/>
    <cellStyle name="標準 14" xfId="3" xr:uid="{00000000-0005-0000-0000-000002000000}"/>
    <cellStyle name="標準 14 2" xfId="6" xr:uid="{00000000-0005-0000-0000-000003000000}"/>
    <cellStyle name="標準 2" xfId="2" xr:uid="{00000000-0005-0000-0000-000004000000}"/>
    <cellStyle name="標準 2 2" xfId="5" xr:uid="{00000000-0005-0000-0000-000005000000}"/>
    <cellStyle name="標準 3" xfId="4" xr:uid="{00000000-0005-0000-0000-000006000000}"/>
    <cellStyle name="標準 3 2" xfId="7" xr:uid="{00000000-0005-0000-0000-000007000000}"/>
  </cellStyles>
  <dxfs count="3964">
    <dxf>
      <fill>
        <patternFill>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1"/>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b/>
        <i val="0"/>
        <color auto="1"/>
      </font>
    </dxf>
  </dxfs>
  <tableStyles count="0" defaultTableStyle="TableStyleMedium9" defaultPivotStyle="PivotStyleLight16"/>
  <colors>
    <mruColors>
      <color rgb="FF0000FF"/>
      <color rgb="FFFF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fmlaLink="$AF$17"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CheckBox" fmlaLink="$AG$18" lockText="1" noThreeD="1"/>
</file>

<file path=xl/ctrlProps/ctrlProp101.xml><?xml version="1.0" encoding="utf-8"?>
<formControlPr xmlns="http://schemas.microsoft.com/office/spreadsheetml/2009/9/main" objectType="CheckBox" fmlaLink="$AG$19" lockText="1" noThreeD="1"/>
</file>

<file path=xl/ctrlProps/ctrlProp102.xml><?xml version="1.0" encoding="utf-8"?>
<formControlPr xmlns="http://schemas.microsoft.com/office/spreadsheetml/2009/9/main" objectType="CheckBox" fmlaLink="$AG$10" lockText="1" noThreeD="1"/>
</file>

<file path=xl/ctrlProps/ctrlProp103.xml><?xml version="1.0" encoding="utf-8"?>
<formControlPr xmlns="http://schemas.microsoft.com/office/spreadsheetml/2009/9/main" objectType="CheckBox" fmlaLink="$AG$11" lockText="1" noThreeD="1"/>
</file>

<file path=xl/ctrlProps/ctrlProp104.xml><?xml version="1.0" encoding="utf-8"?>
<formControlPr xmlns="http://schemas.microsoft.com/office/spreadsheetml/2009/9/main" objectType="CheckBox" fmlaLink="$AG$14" lockText="1" noThreeD="1"/>
</file>

<file path=xl/ctrlProps/ctrlProp105.xml><?xml version="1.0" encoding="utf-8"?>
<formControlPr xmlns="http://schemas.microsoft.com/office/spreadsheetml/2009/9/main" objectType="CheckBox" fmlaLink="$AG$12" lockText="1" noThreeD="1"/>
</file>

<file path=xl/ctrlProps/ctrlProp106.xml><?xml version="1.0" encoding="utf-8"?>
<formControlPr xmlns="http://schemas.microsoft.com/office/spreadsheetml/2009/9/main" objectType="CheckBox" fmlaLink="$AG$13" lockText="1" noThreeD="1"/>
</file>

<file path=xl/ctrlProps/ctrlProp107.xml><?xml version="1.0" encoding="utf-8"?>
<formControlPr xmlns="http://schemas.microsoft.com/office/spreadsheetml/2009/9/main" objectType="CheckBox" fmlaLink="$AG$35" lockText="1" noThreeD="1"/>
</file>

<file path=xl/ctrlProps/ctrlProp108.xml><?xml version="1.0" encoding="utf-8"?>
<formControlPr xmlns="http://schemas.microsoft.com/office/spreadsheetml/2009/9/main" objectType="CheckBox" fmlaLink="$AG$36" lockText="1" noThreeD="1"/>
</file>

<file path=xl/ctrlProps/ctrlProp109.xml><?xml version="1.0" encoding="utf-8"?>
<formControlPr xmlns="http://schemas.microsoft.com/office/spreadsheetml/2009/9/main" objectType="CheckBox" fmlaLink="$AG$37" lockText="1" noThreeD="1"/>
</file>

<file path=xl/ctrlProps/ctrlProp11.xml><?xml version="1.0" encoding="utf-8"?>
<formControlPr xmlns="http://schemas.microsoft.com/office/spreadsheetml/2009/9/main" objectType="CheckBox" fmlaLink="$AG$8" lockText="1" noThreeD="1"/>
</file>

<file path=xl/ctrlProps/ctrlProp110.xml><?xml version="1.0" encoding="utf-8"?>
<formControlPr xmlns="http://schemas.microsoft.com/office/spreadsheetml/2009/9/main" objectType="CheckBox" fmlaLink="$AG$38" lockText="1" noThreeD="1"/>
</file>

<file path=xl/ctrlProps/ctrlProp111.xml><?xml version="1.0" encoding="utf-8"?>
<formControlPr xmlns="http://schemas.microsoft.com/office/spreadsheetml/2009/9/main" objectType="CheckBox" fmlaLink="$AG$39" lockText="1" noThreeD="1"/>
</file>

<file path=xl/ctrlProps/ctrlProp112.xml><?xml version="1.0" encoding="utf-8"?>
<formControlPr xmlns="http://schemas.microsoft.com/office/spreadsheetml/2009/9/main" objectType="CheckBox" fmlaLink="$AG$22" lockText="1" noThreeD="1"/>
</file>

<file path=xl/ctrlProps/ctrlProp113.xml><?xml version="1.0" encoding="utf-8"?>
<formControlPr xmlns="http://schemas.microsoft.com/office/spreadsheetml/2009/9/main" objectType="CheckBox" fmlaLink="$AG$23" lockText="1" noThreeD="1"/>
</file>

<file path=xl/ctrlProps/ctrlProp114.xml><?xml version="1.0" encoding="utf-8"?>
<formControlPr xmlns="http://schemas.microsoft.com/office/spreadsheetml/2009/9/main" objectType="CheckBox" fmlaLink="$AG$24" lockText="1" noThreeD="1"/>
</file>

<file path=xl/ctrlProps/ctrlProp115.xml><?xml version="1.0" encoding="utf-8"?>
<formControlPr xmlns="http://schemas.microsoft.com/office/spreadsheetml/2009/9/main" objectType="CheckBox" fmlaLink="$AG$25" lockText="1" noThreeD="1"/>
</file>

<file path=xl/ctrlProps/ctrlProp116.xml><?xml version="1.0" encoding="utf-8"?>
<formControlPr xmlns="http://schemas.microsoft.com/office/spreadsheetml/2009/9/main" objectType="CheckBox" fmlaLink="$AG$26" lockText="1" noThreeD="1"/>
</file>

<file path=xl/ctrlProps/ctrlProp117.xml><?xml version="1.0" encoding="utf-8"?>
<formControlPr xmlns="http://schemas.microsoft.com/office/spreadsheetml/2009/9/main" objectType="CheckBox" fmlaLink="$AG$27" lockText="1" noThreeD="1"/>
</file>

<file path=xl/ctrlProps/ctrlProp118.xml><?xml version="1.0" encoding="utf-8"?>
<formControlPr xmlns="http://schemas.microsoft.com/office/spreadsheetml/2009/9/main" objectType="CheckBox" fmlaLink="$AG$28" lockText="1" noThreeD="1"/>
</file>

<file path=xl/ctrlProps/ctrlProp119.xml><?xml version="1.0" encoding="utf-8"?>
<formControlPr xmlns="http://schemas.microsoft.com/office/spreadsheetml/2009/9/main" objectType="CheckBox" fmlaLink="$AG$29" lockText="1" noThreeD="1"/>
</file>

<file path=xl/ctrlProps/ctrlProp12.xml><?xml version="1.0" encoding="utf-8"?>
<formControlPr xmlns="http://schemas.microsoft.com/office/spreadsheetml/2009/9/main" objectType="CheckBox" fmlaLink="$AG$9" lockText="1" noThreeD="1"/>
</file>

<file path=xl/ctrlProps/ctrlProp120.xml><?xml version="1.0" encoding="utf-8"?>
<formControlPr xmlns="http://schemas.microsoft.com/office/spreadsheetml/2009/9/main" objectType="CheckBox" fmlaLink="$AG$39" lockText="1" noThreeD="1"/>
</file>

<file path=xl/ctrlProps/ctrlProp121.xml><?xml version="1.0" encoding="utf-8"?>
<formControlPr xmlns="http://schemas.microsoft.com/office/spreadsheetml/2009/9/main" objectType="CheckBox" fmlaLink="$AG$39" lockText="1" noThreeD="1"/>
</file>

<file path=xl/ctrlProps/ctrlProp122.xml><?xml version="1.0" encoding="utf-8"?>
<formControlPr xmlns="http://schemas.microsoft.com/office/spreadsheetml/2009/9/main" objectType="CheckBox" fmlaLink="$AG$39" lockText="1" noThreeD="1"/>
</file>

<file path=xl/ctrlProps/ctrlProp123.xml><?xml version="1.0" encoding="utf-8"?>
<formControlPr xmlns="http://schemas.microsoft.com/office/spreadsheetml/2009/9/main" objectType="CheckBox" fmlaLink="$AG$39" lockText="1" noThreeD="1"/>
</file>

<file path=xl/ctrlProps/ctrlProp124.xml><?xml version="1.0" encoding="utf-8"?>
<formControlPr xmlns="http://schemas.microsoft.com/office/spreadsheetml/2009/9/main" objectType="CheckBox" fmlaLink="$AG$44" lockText="1" noThreeD="1"/>
</file>

<file path=xl/ctrlProps/ctrlProp125.xml><?xml version="1.0" encoding="utf-8"?>
<formControlPr xmlns="http://schemas.microsoft.com/office/spreadsheetml/2009/9/main" objectType="CheckBox" fmlaLink="$AG$39" lockText="1" noThreeD="1"/>
</file>

<file path=xl/ctrlProps/ctrlProp126.xml><?xml version="1.0" encoding="utf-8"?>
<formControlPr xmlns="http://schemas.microsoft.com/office/spreadsheetml/2009/9/main" objectType="CheckBox" fmlaLink="$AG$40" lockText="1" noThreeD="1"/>
</file>

<file path=xl/ctrlProps/ctrlProp127.xml><?xml version="1.0" encoding="utf-8"?>
<formControlPr xmlns="http://schemas.microsoft.com/office/spreadsheetml/2009/9/main" objectType="CheckBox" fmlaLink="$AG$41" lockText="1" noThreeD="1"/>
</file>

<file path=xl/ctrlProps/ctrlProp128.xml><?xml version="1.0" encoding="utf-8"?>
<formControlPr xmlns="http://schemas.microsoft.com/office/spreadsheetml/2009/9/main" objectType="CheckBox" fmlaLink="$AG$42" lockText="1" noThreeD="1"/>
</file>

<file path=xl/ctrlProps/ctrlProp129.xml><?xml version="1.0" encoding="utf-8"?>
<formControlPr xmlns="http://schemas.microsoft.com/office/spreadsheetml/2009/9/main" objectType="CheckBox" fmlaLink="$AG$43" lockText="1" noThreeD="1"/>
</file>

<file path=xl/ctrlProps/ctrlProp13.xml><?xml version="1.0" encoding="utf-8"?>
<formControlPr xmlns="http://schemas.microsoft.com/office/spreadsheetml/2009/9/main" objectType="CheckBox" fmlaLink="$AG$15" lockText="1" noThreeD="1"/>
</file>

<file path=xl/ctrlProps/ctrlProp130.xml><?xml version="1.0" encoding="utf-8"?>
<formControlPr xmlns="http://schemas.microsoft.com/office/spreadsheetml/2009/9/main" objectType="Radio" checked="Checked" firstButton="1" fmlaLink="$AG$3" lockText="1" noThreeD="1"/>
</file>

<file path=xl/ctrlProps/ctrlProp131.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fmlaLink="$AG$16" lockText="1" noThreeD="1"/>
</file>

<file path=xl/ctrlProps/ctrlProp15.xml><?xml version="1.0" encoding="utf-8"?>
<formControlPr xmlns="http://schemas.microsoft.com/office/spreadsheetml/2009/9/main" objectType="CheckBox" fmlaLink="$AG$17" lockText="1" noThreeD="1"/>
</file>

<file path=xl/ctrlProps/ctrlProp16.xml><?xml version="1.0" encoding="utf-8"?>
<formControlPr xmlns="http://schemas.microsoft.com/office/spreadsheetml/2009/9/main" objectType="CheckBox" fmlaLink="$AG$18" lockText="1" noThreeD="1"/>
</file>

<file path=xl/ctrlProps/ctrlProp17.xml><?xml version="1.0" encoding="utf-8"?>
<formControlPr xmlns="http://schemas.microsoft.com/office/spreadsheetml/2009/9/main" objectType="CheckBox" fmlaLink="$AG$19" lockText="1" noThreeD="1"/>
</file>

<file path=xl/ctrlProps/ctrlProp18.xml><?xml version="1.0" encoding="utf-8"?>
<formControlPr xmlns="http://schemas.microsoft.com/office/spreadsheetml/2009/9/main" objectType="CheckBox" fmlaLink="$AG$10" lockText="1" noThreeD="1"/>
</file>

<file path=xl/ctrlProps/ctrlProp19.xml><?xml version="1.0" encoding="utf-8"?>
<formControlPr xmlns="http://schemas.microsoft.com/office/spreadsheetml/2009/9/main" objectType="CheckBox" fmlaLink="$AG$1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fmlaLink="$AG$14" lockText="1" noThreeD="1"/>
</file>

<file path=xl/ctrlProps/ctrlProp21.xml><?xml version="1.0" encoding="utf-8"?>
<formControlPr xmlns="http://schemas.microsoft.com/office/spreadsheetml/2009/9/main" objectType="CheckBox" fmlaLink="$AG$12" lockText="1" noThreeD="1"/>
</file>

<file path=xl/ctrlProps/ctrlProp22.xml><?xml version="1.0" encoding="utf-8"?>
<formControlPr xmlns="http://schemas.microsoft.com/office/spreadsheetml/2009/9/main" objectType="CheckBox" fmlaLink="$AG$13" lockText="1" noThreeD="1"/>
</file>

<file path=xl/ctrlProps/ctrlProp23.xml><?xml version="1.0" encoding="utf-8"?>
<formControlPr xmlns="http://schemas.microsoft.com/office/spreadsheetml/2009/9/main" objectType="CheckBox" fmlaLink="$AG$8" lockText="1" noThreeD="1"/>
</file>

<file path=xl/ctrlProps/ctrlProp24.xml><?xml version="1.0" encoding="utf-8"?>
<formControlPr xmlns="http://schemas.microsoft.com/office/spreadsheetml/2009/9/main" objectType="CheckBox" fmlaLink="$AG$9" lockText="1" noThreeD="1"/>
</file>

<file path=xl/ctrlProps/ctrlProp25.xml><?xml version="1.0" encoding="utf-8"?>
<formControlPr xmlns="http://schemas.microsoft.com/office/spreadsheetml/2009/9/main" objectType="CheckBox" fmlaLink="$AG$15" lockText="1" noThreeD="1"/>
</file>

<file path=xl/ctrlProps/ctrlProp26.xml><?xml version="1.0" encoding="utf-8"?>
<formControlPr xmlns="http://schemas.microsoft.com/office/spreadsheetml/2009/9/main" objectType="CheckBox" fmlaLink="$AG$16" lockText="1" noThreeD="1"/>
</file>

<file path=xl/ctrlProps/ctrlProp27.xml><?xml version="1.0" encoding="utf-8"?>
<formControlPr xmlns="http://schemas.microsoft.com/office/spreadsheetml/2009/9/main" objectType="CheckBox" fmlaLink="$AG$17" lockText="1" noThreeD="1"/>
</file>

<file path=xl/ctrlProps/ctrlProp28.xml><?xml version="1.0" encoding="utf-8"?>
<formControlPr xmlns="http://schemas.microsoft.com/office/spreadsheetml/2009/9/main" objectType="CheckBox" fmlaLink="$AG$18" lockText="1" noThreeD="1"/>
</file>

<file path=xl/ctrlProps/ctrlProp29.xml><?xml version="1.0" encoding="utf-8"?>
<formControlPr xmlns="http://schemas.microsoft.com/office/spreadsheetml/2009/9/main" objectType="CheckBox" fmlaLink="$AG$19"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AG$10" lockText="1" noThreeD="1"/>
</file>

<file path=xl/ctrlProps/ctrlProp31.xml><?xml version="1.0" encoding="utf-8"?>
<formControlPr xmlns="http://schemas.microsoft.com/office/spreadsheetml/2009/9/main" objectType="CheckBox" fmlaLink="$AG$11" lockText="1" noThreeD="1"/>
</file>

<file path=xl/ctrlProps/ctrlProp32.xml><?xml version="1.0" encoding="utf-8"?>
<formControlPr xmlns="http://schemas.microsoft.com/office/spreadsheetml/2009/9/main" objectType="CheckBox" fmlaLink="$AG$14" lockText="1" noThreeD="1"/>
</file>

<file path=xl/ctrlProps/ctrlProp33.xml><?xml version="1.0" encoding="utf-8"?>
<formControlPr xmlns="http://schemas.microsoft.com/office/spreadsheetml/2009/9/main" objectType="CheckBox" fmlaLink="$AG$12" lockText="1" noThreeD="1"/>
</file>

<file path=xl/ctrlProps/ctrlProp34.xml><?xml version="1.0" encoding="utf-8"?>
<formControlPr xmlns="http://schemas.microsoft.com/office/spreadsheetml/2009/9/main" objectType="CheckBox" fmlaLink="$AG$13" lockText="1" noThreeD="1"/>
</file>

<file path=xl/ctrlProps/ctrlProp35.xml><?xml version="1.0" encoding="utf-8"?>
<formControlPr xmlns="http://schemas.microsoft.com/office/spreadsheetml/2009/9/main" objectType="CheckBox" fmlaLink="$AG$8" lockText="1" noThreeD="1"/>
</file>

<file path=xl/ctrlProps/ctrlProp36.xml><?xml version="1.0" encoding="utf-8"?>
<formControlPr xmlns="http://schemas.microsoft.com/office/spreadsheetml/2009/9/main" objectType="CheckBox" fmlaLink="$AG$9" lockText="1" noThreeD="1"/>
</file>

<file path=xl/ctrlProps/ctrlProp37.xml><?xml version="1.0" encoding="utf-8"?>
<formControlPr xmlns="http://schemas.microsoft.com/office/spreadsheetml/2009/9/main" objectType="CheckBox" fmlaLink="$AG$15" lockText="1" noThreeD="1"/>
</file>

<file path=xl/ctrlProps/ctrlProp38.xml><?xml version="1.0" encoding="utf-8"?>
<formControlPr xmlns="http://schemas.microsoft.com/office/spreadsheetml/2009/9/main" objectType="CheckBox" fmlaLink="$AG$16" lockText="1" noThreeD="1"/>
</file>

<file path=xl/ctrlProps/ctrlProp39.xml><?xml version="1.0" encoding="utf-8"?>
<formControlPr xmlns="http://schemas.microsoft.com/office/spreadsheetml/2009/9/main" objectType="CheckBox" fmlaLink="$AG$17"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CheckBox" fmlaLink="$AG$18" lockText="1" noThreeD="1"/>
</file>

<file path=xl/ctrlProps/ctrlProp41.xml><?xml version="1.0" encoding="utf-8"?>
<formControlPr xmlns="http://schemas.microsoft.com/office/spreadsheetml/2009/9/main" objectType="CheckBox" fmlaLink="$AG$19" lockText="1" noThreeD="1"/>
</file>

<file path=xl/ctrlProps/ctrlProp42.xml><?xml version="1.0" encoding="utf-8"?>
<formControlPr xmlns="http://schemas.microsoft.com/office/spreadsheetml/2009/9/main" objectType="CheckBox" fmlaLink="$AG$10" lockText="1" noThreeD="1"/>
</file>

<file path=xl/ctrlProps/ctrlProp43.xml><?xml version="1.0" encoding="utf-8"?>
<formControlPr xmlns="http://schemas.microsoft.com/office/spreadsheetml/2009/9/main" objectType="CheckBox" fmlaLink="$AG$11" lockText="1" noThreeD="1"/>
</file>

<file path=xl/ctrlProps/ctrlProp44.xml><?xml version="1.0" encoding="utf-8"?>
<formControlPr xmlns="http://schemas.microsoft.com/office/spreadsheetml/2009/9/main" objectType="CheckBox" fmlaLink="$AG$14" lockText="1" noThreeD="1"/>
</file>

<file path=xl/ctrlProps/ctrlProp45.xml><?xml version="1.0" encoding="utf-8"?>
<formControlPr xmlns="http://schemas.microsoft.com/office/spreadsheetml/2009/9/main" objectType="CheckBox" fmlaLink="$AG$12" lockText="1" noThreeD="1"/>
</file>

<file path=xl/ctrlProps/ctrlProp46.xml><?xml version="1.0" encoding="utf-8"?>
<formControlPr xmlns="http://schemas.microsoft.com/office/spreadsheetml/2009/9/main" objectType="CheckBox" fmlaLink="$AG$13" lockText="1" noThreeD="1"/>
</file>

<file path=xl/ctrlProps/ctrlProp47.xml><?xml version="1.0" encoding="utf-8"?>
<formControlPr xmlns="http://schemas.microsoft.com/office/spreadsheetml/2009/9/main" objectType="CheckBox" checked="Checked" fmlaLink="$AG$8" lockText="1" noThreeD="1"/>
</file>

<file path=xl/ctrlProps/ctrlProp48.xml><?xml version="1.0" encoding="utf-8"?>
<formControlPr xmlns="http://schemas.microsoft.com/office/spreadsheetml/2009/9/main" objectType="CheckBox" checked="Checked" fmlaLink="$AG$9" lockText="1" noThreeD="1"/>
</file>

<file path=xl/ctrlProps/ctrlProp49.xml><?xml version="1.0" encoding="utf-8"?>
<formControlPr xmlns="http://schemas.microsoft.com/office/spreadsheetml/2009/9/main" objectType="CheckBox" fmlaLink="$AG$15"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AG$16" lockText="1" noThreeD="1"/>
</file>

<file path=xl/ctrlProps/ctrlProp51.xml><?xml version="1.0" encoding="utf-8"?>
<formControlPr xmlns="http://schemas.microsoft.com/office/spreadsheetml/2009/9/main" objectType="CheckBox" fmlaLink="$AG$17" lockText="1" noThreeD="1"/>
</file>

<file path=xl/ctrlProps/ctrlProp52.xml><?xml version="1.0" encoding="utf-8"?>
<formControlPr xmlns="http://schemas.microsoft.com/office/spreadsheetml/2009/9/main" objectType="CheckBox" fmlaLink="$AG$18" lockText="1" noThreeD="1"/>
</file>

<file path=xl/ctrlProps/ctrlProp53.xml><?xml version="1.0" encoding="utf-8"?>
<formControlPr xmlns="http://schemas.microsoft.com/office/spreadsheetml/2009/9/main" objectType="CheckBox" fmlaLink="$AG$19" lockText="1" noThreeD="1"/>
</file>

<file path=xl/ctrlProps/ctrlProp54.xml><?xml version="1.0" encoding="utf-8"?>
<formControlPr xmlns="http://schemas.microsoft.com/office/spreadsheetml/2009/9/main" objectType="CheckBox" checked="Checked" fmlaLink="$AG$10" lockText="1" noThreeD="1"/>
</file>

<file path=xl/ctrlProps/ctrlProp55.xml><?xml version="1.0" encoding="utf-8"?>
<formControlPr xmlns="http://schemas.microsoft.com/office/spreadsheetml/2009/9/main" objectType="CheckBox" checked="Checked" fmlaLink="$AG$11" lockText="1" noThreeD="1"/>
</file>

<file path=xl/ctrlProps/ctrlProp56.xml><?xml version="1.0" encoding="utf-8"?>
<formControlPr xmlns="http://schemas.microsoft.com/office/spreadsheetml/2009/9/main" objectType="CheckBox" fmlaLink="$AG$14" lockText="1" noThreeD="1"/>
</file>

<file path=xl/ctrlProps/ctrlProp57.xml><?xml version="1.0" encoding="utf-8"?>
<formControlPr xmlns="http://schemas.microsoft.com/office/spreadsheetml/2009/9/main" objectType="CheckBox" checked="Checked" fmlaLink="$AG$12" lockText="1" noThreeD="1"/>
</file>

<file path=xl/ctrlProps/ctrlProp58.xml><?xml version="1.0" encoding="utf-8"?>
<formControlPr xmlns="http://schemas.microsoft.com/office/spreadsheetml/2009/9/main" objectType="CheckBox" fmlaLink="$AG$13" lockText="1" noThreeD="1"/>
</file>

<file path=xl/ctrlProps/ctrlProp59.xml><?xml version="1.0" encoding="utf-8"?>
<formControlPr xmlns="http://schemas.microsoft.com/office/spreadsheetml/2009/9/main" objectType="CheckBox" fmlaLink="$AG$8"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fmlaLink="$AG$9" lockText="1" noThreeD="1"/>
</file>

<file path=xl/ctrlProps/ctrlProp61.xml><?xml version="1.0" encoding="utf-8"?>
<formControlPr xmlns="http://schemas.microsoft.com/office/spreadsheetml/2009/9/main" objectType="CheckBox" fmlaLink="$AG$15" lockText="1" noThreeD="1"/>
</file>

<file path=xl/ctrlProps/ctrlProp62.xml><?xml version="1.0" encoding="utf-8"?>
<formControlPr xmlns="http://schemas.microsoft.com/office/spreadsheetml/2009/9/main" objectType="CheckBox" fmlaLink="$AG$16" lockText="1" noThreeD="1"/>
</file>

<file path=xl/ctrlProps/ctrlProp63.xml><?xml version="1.0" encoding="utf-8"?>
<formControlPr xmlns="http://schemas.microsoft.com/office/spreadsheetml/2009/9/main" objectType="CheckBox" fmlaLink="$AG$17" lockText="1" noThreeD="1"/>
</file>

<file path=xl/ctrlProps/ctrlProp64.xml><?xml version="1.0" encoding="utf-8"?>
<formControlPr xmlns="http://schemas.microsoft.com/office/spreadsheetml/2009/9/main" objectType="CheckBox" fmlaLink="$AG$18" lockText="1" noThreeD="1"/>
</file>

<file path=xl/ctrlProps/ctrlProp65.xml><?xml version="1.0" encoding="utf-8"?>
<formControlPr xmlns="http://schemas.microsoft.com/office/spreadsheetml/2009/9/main" objectType="CheckBox" fmlaLink="$AG$19" lockText="1" noThreeD="1"/>
</file>

<file path=xl/ctrlProps/ctrlProp66.xml><?xml version="1.0" encoding="utf-8"?>
<formControlPr xmlns="http://schemas.microsoft.com/office/spreadsheetml/2009/9/main" objectType="CheckBox" fmlaLink="$AG$10" lockText="1" noThreeD="1"/>
</file>

<file path=xl/ctrlProps/ctrlProp67.xml><?xml version="1.0" encoding="utf-8"?>
<formControlPr xmlns="http://schemas.microsoft.com/office/spreadsheetml/2009/9/main" objectType="CheckBox" fmlaLink="$AG$11" lockText="1" noThreeD="1"/>
</file>

<file path=xl/ctrlProps/ctrlProp68.xml><?xml version="1.0" encoding="utf-8"?>
<formControlPr xmlns="http://schemas.microsoft.com/office/spreadsheetml/2009/9/main" objectType="CheckBox" fmlaLink="$AG$14" lockText="1" noThreeD="1"/>
</file>

<file path=xl/ctrlProps/ctrlProp69.xml><?xml version="1.0" encoding="utf-8"?>
<formControlPr xmlns="http://schemas.microsoft.com/office/spreadsheetml/2009/9/main" objectType="CheckBox" fmlaLink="$AG$12"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CheckBox" fmlaLink="$AG$13" lockText="1" noThreeD="1"/>
</file>

<file path=xl/ctrlProps/ctrlProp71.xml><?xml version="1.0" encoding="utf-8"?>
<formControlPr xmlns="http://schemas.microsoft.com/office/spreadsheetml/2009/9/main" objectType="CheckBox" fmlaLink="$AG$8" lockText="1" noThreeD="1"/>
</file>

<file path=xl/ctrlProps/ctrlProp72.xml><?xml version="1.0" encoding="utf-8"?>
<formControlPr xmlns="http://schemas.microsoft.com/office/spreadsheetml/2009/9/main" objectType="CheckBox" fmlaLink="$AG$9" lockText="1" noThreeD="1"/>
</file>

<file path=xl/ctrlProps/ctrlProp73.xml><?xml version="1.0" encoding="utf-8"?>
<formControlPr xmlns="http://schemas.microsoft.com/office/spreadsheetml/2009/9/main" objectType="CheckBox" fmlaLink="$AG$15" lockText="1" noThreeD="1"/>
</file>

<file path=xl/ctrlProps/ctrlProp74.xml><?xml version="1.0" encoding="utf-8"?>
<formControlPr xmlns="http://schemas.microsoft.com/office/spreadsheetml/2009/9/main" objectType="CheckBox" fmlaLink="$AG$16" lockText="1" noThreeD="1"/>
</file>

<file path=xl/ctrlProps/ctrlProp75.xml><?xml version="1.0" encoding="utf-8"?>
<formControlPr xmlns="http://schemas.microsoft.com/office/spreadsheetml/2009/9/main" objectType="CheckBox" fmlaLink="$AG$17" lockText="1" noThreeD="1"/>
</file>

<file path=xl/ctrlProps/ctrlProp76.xml><?xml version="1.0" encoding="utf-8"?>
<formControlPr xmlns="http://schemas.microsoft.com/office/spreadsheetml/2009/9/main" objectType="CheckBox" fmlaLink="$AG$18" lockText="1" noThreeD="1"/>
</file>

<file path=xl/ctrlProps/ctrlProp77.xml><?xml version="1.0" encoding="utf-8"?>
<formControlPr xmlns="http://schemas.microsoft.com/office/spreadsheetml/2009/9/main" objectType="CheckBox" fmlaLink="$AG$19" lockText="1" noThreeD="1"/>
</file>

<file path=xl/ctrlProps/ctrlProp78.xml><?xml version="1.0" encoding="utf-8"?>
<formControlPr xmlns="http://schemas.microsoft.com/office/spreadsheetml/2009/9/main" objectType="CheckBox" fmlaLink="$AG$10" lockText="1" noThreeD="1"/>
</file>

<file path=xl/ctrlProps/ctrlProp79.xml><?xml version="1.0" encoding="utf-8"?>
<formControlPr xmlns="http://schemas.microsoft.com/office/spreadsheetml/2009/9/main" objectType="CheckBox" fmlaLink="$AG$11" lockText="1" noThreeD="1"/>
</file>

<file path=xl/ctrlProps/ctrlProp8.xml><?xml version="1.0" encoding="utf-8"?>
<formControlPr xmlns="http://schemas.microsoft.com/office/spreadsheetml/2009/9/main" objectType="Radio" checked="Checked" firstButton="1" fmlaLink="$AE$2" lockText="1" noThreeD="1"/>
</file>

<file path=xl/ctrlProps/ctrlProp80.xml><?xml version="1.0" encoding="utf-8"?>
<formControlPr xmlns="http://schemas.microsoft.com/office/spreadsheetml/2009/9/main" objectType="CheckBox" fmlaLink="$AG$14" lockText="1" noThreeD="1"/>
</file>

<file path=xl/ctrlProps/ctrlProp81.xml><?xml version="1.0" encoding="utf-8"?>
<formControlPr xmlns="http://schemas.microsoft.com/office/spreadsheetml/2009/9/main" objectType="CheckBox" fmlaLink="$AG$12" lockText="1" noThreeD="1"/>
</file>

<file path=xl/ctrlProps/ctrlProp82.xml><?xml version="1.0" encoding="utf-8"?>
<formControlPr xmlns="http://schemas.microsoft.com/office/spreadsheetml/2009/9/main" objectType="CheckBox" fmlaLink="$AG$13" lockText="1" noThreeD="1"/>
</file>

<file path=xl/ctrlProps/ctrlProp83.xml><?xml version="1.0" encoding="utf-8"?>
<formControlPr xmlns="http://schemas.microsoft.com/office/spreadsheetml/2009/9/main" objectType="CheckBox" fmlaLink="$AG$8" lockText="1" noThreeD="1"/>
</file>

<file path=xl/ctrlProps/ctrlProp84.xml><?xml version="1.0" encoding="utf-8"?>
<formControlPr xmlns="http://schemas.microsoft.com/office/spreadsheetml/2009/9/main" objectType="CheckBox" fmlaLink="$AG$9" lockText="1" noThreeD="1"/>
</file>

<file path=xl/ctrlProps/ctrlProp85.xml><?xml version="1.0" encoding="utf-8"?>
<formControlPr xmlns="http://schemas.microsoft.com/office/spreadsheetml/2009/9/main" objectType="CheckBox" fmlaLink="$AG$15" lockText="1" noThreeD="1"/>
</file>

<file path=xl/ctrlProps/ctrlProp86.xml><?xml version="1.0" encoding="utf-8"?>
<formControlPr xmlns="http://schemas.microsoft.com/office/spreadsheetml/2009/9/main" objectType="CheckBox" fmlaLink="$AG$16" lockText="1" noThreeD="1"/>
</file>

<file path=xl/ctrlProps/ctrlProp87.xml><?xml version="1.0" encoding="utf-8"?>
<formControlPr xmlns="http://schemas.microsoft.com/office/spreadsheetml/2009/9/main" objectType="CheckBox" fmlaLink="$AG$17" lockText="1" noThreeD="1"/>
</file>

<file path=xl/ctrlProps/ctrlProp88.xml><?xml version="1.0" encoding="utf-8"?>
<formControlPr xmlns="http://schemas.microsoft.com/office/spreadsheetml/2009/9/main" objectType="CheckBox" fmlaLink="$AG$18" lockText="1" noThreeD="1"/>
</file>

<file path=xl/ctrlProps/ctrlProp89.xml><?xml version="1.0" encoding="utf-8"?>
<formControlPr xmlns="http://schemas.microsoft.com/office/spreadsheetml/2009/9/main" objectType="CheckBox" fmlaLink="$AG$19"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fmlaLink="$AG$10" lockText="1" noThreeD="1"/>
</file>

<file path=xl/ctrlProps/ctrlProp91.xml><?xml version="1.0" encoding="utf-8"?>
<formControlPr xmlns="http://schemas.microsoft.com/office/spreadsheetml/2009/9/main" objectType="CheckBox" fmlaLink="$AG$11" lockText="1" noThreeD="1"/>
</file>

<file path=xl/ctrlProps/ctrlProp92.xml><?xml version="1.0" encoding="utf-8"?>
<formControlPr xmlns="http://schemas.microsoft.com/office/spreadsheetml/2009/9/main" objectType="CheckBox" fmlaLink="$AG$14" lockText="1" noThreeD="1"/>
</file>

<file path=xl/ctrlProps/ctrlProp93.xml><?xml version="1.0" encoding="utf-8"?>
<formControlPr xmlns="http://schemas.microsoft.com/office/spreadsheetml/2009/9/main" objectType="CheckBox" fmlaLink="$AG$12" lockText="1" noThreeD="1"/>
</file>

<file path=xl/ctrlProps/ctrlProp94.xml><?xml version="1.0" encoding="utf-8"?>
<formControlPr xmlns="http://schemas.microsoft.com/office/spreadsheetml/2009/9/main" objectType="CheckBox" fmlaLink="$AG$13" lockText="1" noThreeD="1"/>
</file>

<file path=xl/ctrlProps/ctrlProp95.xml><?xml version="1.0" encoding="utf-8"?>
<formControlPr xmlns="http://schemas.microsoft.com/office/spreadsheetml/2009/9/main" objectType="CheckBox" fmlaLink="$AG$8" lockText="1" noThreeD="1"/>
</file>

<file path=xl/ctrlProps/ctrlProp96.xml><?xml version="1.0" encoding="utf-8"?>
<formControlPr xmlns="http://schemas.microsoft.com/office/spreadsheetml/2009/9/main" objectType="CheckBox" fmlaLink="$AG$9" lockText="1" noThreeD="1"/>
</file>

<file path=xl/ctrlProps/ctrlProp97.xml><?xml version="1.0" encoding="utf-8"?>
<formControlPr xmlns="http://schemas.microsoft.com/office/spreadsheetml/2009/9/main" objectType="CheckBox" fmlaLink="$AG$15" lockText="1" noThreeD="1"/>
</file>

<file path=xl/ctrlProps/ctrlProp98.xml><?xml version="1.0" encoding="utf-8"?>
<formControlPr xmlns="http://schemas.microsoft.com/office/spreadsheetml/2009/9/main" objectType="CheckBox" fmlaLink="$AG$16" lockText="1" noThreeD="1"/>
</file>

<file path=xl/ctrlProps/ctrlProp99.xml><?xml version="1.0" encoding="utf-8"?>
<formControlPr xmlns="http://schemas.microsoft.com/office/spreadsheetml/2009/9/main" objectType="CheckBox" fmlaLink="$AG$17" lockText="1" noThreeD="1"/>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28575</xdr:colOff>
          <xdr:row>19</xdr:row>
          <xdr:rowOff>85725</xdr:rowOff>
        </xdr:from>
        <xdr:to>
          <xdr:col>26</xdr:col>
          <xdr:colOff>57150</xdr:colOff>
          <xdr:row>19</xdr:row>
          <xdr:rowOff>295275</xdr:rowOff>
        </xdr:to>
        <xdr:sp macro="" textlink="">
          <xdr:nvSpPr>
            <xdr:cNvPr id="132097" name="Option Button 1" hidden="1">
              <a:extLst>
                <a:ext uri="{63B3BB69-23CF-44E3-9099-C40C66FF867C}">
                  <a14:compatExt spid="_x0000_s132097"/>
                </a:ext>
                <a:ext uri="{FF2B5EF4-FFF2-40B4-BE49-F238E27FC236}">
                  <a16:creationId xmlns:a16="http://schemas.microsoft.com/office/drawing/2014/main" id="{00000000-0008-0000-00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15</xdr:row>
          <xdr:rowOff>85725</xdr:rowOff>
        </xdr:from>
        <xdr:to>
          <xdr:col>26</xdr:col>
          <xdr:colOff>57150</xdr:colOff>
          <xdr:row>15</xdr:row>
          <xdr:rowOff>295275</xdr:rowOff>
        </xdr:to>
        <xdr:sp macro="" textlink="">
          <xdr:nvSpPr>
            <xdr:cNvPr id="132098" name="Option Button 2" hidden="1">
              <a:extLst>
                <a:ext uri="{63B3BB69-23CF-44E3-9099-C40C66FF867C}">
                  <a14:compatExt spid="_x0000_s132098"/>
                </a:ext>
                <a:ext uri="{FF2B5EF4-FFF2-40B4-BE49-F238E27FC236}">
                  <a16:creationId xmlns:a16="http://schemas.microsoft.com/office/drawing/2014/main" id="{00000000-0008-0000-00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16</xdr:row>
          <xdr:rowOff>85725</xdr:rowOff>
        </xdr:from>
        <xdr:to>
          <xdr:col>26</xdr:col>
          <xdr:colOff>57150</xdr:colOff>
          <xdr:row>16</xdr:row>
          <xdr:rowOff>295275</xdr:rowOff>
        </xdr:to>
        <xdr:sp macro="" textlink="">
          <xdr:nvSpPr>
            <xdr:cNvPr id="132099" name="Option Button 3" hidden="1">
              <a:extLst>
                <a:ext uri="{63B3BB69-23CF-44E3-9099-C40C66FF867C}">
                  <a14:compatExt spid="_x0000_s132099"/>
                </a:ext>
                <a:ext uri="{FF2B5EF4-FFF2-40B4-BE49-F238E27FC236}">
                  <a16:creationId xmlns:a16="http://schemas.microsoft.com/office/drawing/2014/main" id="{00000000-0008-0000-00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17</xdr:row>
          <xdr:rowOff>85725</xdr:rowOff>
        </xdr:from>
        <xdr:to>
          <xdr:col>26</xdr:col>
          <xdr:colOff>57150</xdr:colOff>
          <xdr:row>17</xdr:row>
          <xdr:rowOff>295275</xdr:rowOff>
        </xdr:to>
        <xdr:sp macro="" textlink="">
          <xdr:nvSpPr>
            <xdr:cNvPr id="132100" name="Option Button 4" hidden="1">
              <a:extLst>
                <a:ext uri="{63B3BB69-23CF-44E3-9099-C40C66FF867C}">
                  <a14:compatExt spid="_x0000_s132100"/>
                </a:ext>
                <a:ext uri="{FF2B5EF4-FFF2-40B4-BE49-F238E27FC236}">
                  <a16:creationId xmlns:a16="http://schemas.microsoft.com/office/drawing/2014/main" id="{00000000-0008-0000-00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20</xdr:row>
          <xdr:rowOff>85725</xdr:rowOff>
        </xdr:from>
        <xdr:to>
          <xdr:col>26</xdr:col>
          <xdr:colOff>57150</xdr:colOff>
          <xdr:row>20</xdr:row>
          <xdr:rowOff>295275</xdr:rowOff>
        </xdr:to>
        <xdr:sp macro="" textlink="">
          <xdr:nvSpPr>
            <xdr:cNvPr id="132102" name="Option Button 1" hidden="1">
              <a:extLst>
                <a:ext uri="{63B3BB69-23CF-44E3-9099-C40C66FF867C}">
                  <a14:compatExt spid="_x0000_s132102"/>
                </a:ext>
                <a:ext uri="{FF2B5EF4-FFF2-40B4-BE49-F238E27FC236}">
                  <a16:creationId xmlns:a16="http://schemas.microsoft.com/office/drawing/2014/main" id="{00000000-0008-0000-00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xdr:row>
          <xdr:rowOff>85725</xdr:rowOff>
        </xdr:from>
        <xdr:to>
          <xdr:col>26</xdr:col>
          <xdr:colOff>57150</xdr:colOff>
          <xdr:row>18</xdr:row>
          <xdr:rowOff>295275</xdr:rowOff>
        </xdr:to>
        <xdr:sp macro="" textlink="">
          <xdr:nvSpPr>
            <xdr:cNvPr id="132103" name="Option Button 1" hidden="1">
              <a:extLst>
                <a:ext uri="{63B3BB69-23CF-44E3-9099-C40C66FF867C}">
                  <a14:compatExt spid="_x0000_s132103"/>
                </a:ext>
                <a:ext uri="{FF2B5EF4-FFF2-40B4-BE49-F238E27FC236}">
                  <a16:creationId xmlns:a16="http://schemas.microsoft.com/office/drawing/2014/main" id="{00000000-0008-0000-00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0</xdr:colOff>
      <xdr:row>1</xdr:row>
      <xdr:rowOff>0</xdr:rowOff>
    </xdr:from>
    <xdr:to>
      <xdr:col>69</xdr:col>
      <xdr:colOff>98878</xdr:colOff>
      <xdr:row>17</xdr:row>
      <xdr:rowOff>275772</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8218714" y="54429"/>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1">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が著作権を有する「エクセル外皮計算シート」を提供するサービス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④本サービスは、作成環境と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Excel</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バージョンが異なる場合等、動作環境によって、一部の機能が失われるなど、正常に実行されなくなる可能性があることをあらかじめご了承下さい。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⑤本サービスの内容は、国立研究開発法人建築研究所が公表するエネルギー消費性能の評価に関する技術情報の最新版の内容と齟齬がある可能性があることをあらかじめご了承下さい。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                                                                                           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xdr:txBody>
    </xdr:sp>
    <xdr:clientData/>
  </xdr:twoCellAnchor>
  <xdr:twoCellAnchor>
    <xdr:from>
      <xdr:col>53</xdr:col>
      <xdr:colOff>205014</xdr:colOff>
      <xdr:row>18</xdr:row>
      <xdr:rowOff>236018</xdr:rowOff>
    </xdr:from>
    <xdr:to>
      <xdr:col>59</xdr:col>
      <xdr:colOff>77107</xdr:colOff>
      <xdr:row>19</xdr:row>
      <xdr:rowOff>123533</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0800000">
          <a:off x="10873014" y="6699411"/>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44</xdr:col>
          <xdr:colOff>0</xdr:colOff>
          <xdr:row>20</xdr:row>
          <xdr:rowOff>0</xdr:rowOff>
        </xdr:from>
        <xdr:to>
          <xdr:col>69</xdr:col>
          <xdr:colOff>152400</xdr:colOff>
          <xdr:row>24</xdr:row>
          <xdr:rowOff>9525</xdr:rowOff>
        </xdr:to>
        <xdr:sp macro="" textlink="">
          <xdr:nvSpPr>
            <xdr:cNvPr id="132104" name="Group Box 8" hidden="1">
              <a:extLst>
                <a:ext uri="{63B3BB69-23CF-44E3-9099-C40C66FF867C}">
                  <a14:compatExt spid="_x0000_s132104"/>
                </a:ext>
                <a:ext uri="{FF2B5EF4-FFF2-40B4-BE49-F238E27FC236}">
                  <a16:creationId xmlns:a16="http://schemas.microsoft.com/office/drawing/2014/main" id="{00000000-0008-0000-0000-0000080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44</xdr:col>
      <xdr:colOff>93435</xdr:colOff>
      <xdr:row>20</xdr:row>
      <xdr:rowOff>48556</xdr:rowOff>
    </xdr:from>
    <xdr:to>
      <xdr:col>69</xdr:col>
      <xdr:colOff>90714</xdr:colOff>
      <xdr:row>22</xdr:row>
      <xdr:rowOff>176731</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8312149" y="7273949"/>
          <a:ext cx="6800851" cy="890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xdr:twoCellAnchor>
    <xdr:from>
      <xdr:col>47</xdr:col>
      <xdr:colOff>98879</xdr:colOff>
      <xdr:row>22</xdr:row>
      <xdr:rowOff>90126</xdr:rowOff>
    </xdr:from>
    <xdr:to>
      <xdr:col>55</xdr:col>
      <xdr:colOff>252186</xdr:colOff>
      <xdr:row>23</xdr:row>
      <xdr:rowOff>131855</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9134022" y="8077519"/>
          <a:ext cx="2330450"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57</xdr:col>
      <xdr:colOff>222251</xdr:colOff>
      <xdr:row>22</xdr:row>
      <xdr:rowOff>90126</xdr:rowOff>
    </xdr:from>
    <xdr:to>
      <xdr:col>67</xdr:col>
      <xdr:colOff>244022</xdr:colOff>
      <xdr:row>23</xdr:row>
      <xdr:rowOff>131855</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1978822" y="8077519"/>
          <a:ext cx="2743200"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editAs="oneCell">
    <xdr:from>
      <xdr:col>44</xdr:col>
      <xdr:colOff>234042</xdr:colOff>
      <xdr:row>24</xdr:row>
      <xdr:rowOff>86728</xdr:rowOff>
    </xdr:from>
    <xdr:to>
      <xdr:col>67</xdr:col>
      <xdr:colOff>258535</xdr:colOff>
      <xdr:row>26</xdr:row>
      <xdr:rowOff>40821</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8534399" y="8836121"/>
          <a:ext cx="6324600" cy="716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endParaRPr lang="en-US" altLang="ja-JP">
            <a:solidFill>
              <a:sysClr val="windowText" lastClr="000000"/>
            </a:solidFill>
            <a:latin typeface="ＭＳ Ｐゴシック" panose="020B0600070205080204" pitchFamily="50" charset="-128"/>
            <a:ea typeface="ＭＳ Ｐゴシック" panose="020B0600070205080204" pitchFamily="50" charset="-128"/>
          </a:endParaRPr>
        </a:p>
        <a:p>
          <a:r>
            <a:rPr lang="en-US" altLang="ja-JP"/>
            <a:t>※</a:t>
          </a:r>
          <a:r>
            <a:rPr lang="ja-JP" altLang="en-US"/>
            <a:t>よくある質問については「外皮計算書簡単ガイド」をご一読ください。</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46</xdr:col>
          <xdr:colOff>247650</xdr:colOff>
          <xdr:row>21</xdr:row>
          <xdr:rowOff>352425</xdr:rowOff>
        </xdr:from>
        <xdr:to>
          <xdr:col>47</xdr:col>
          <xdr:colOff>266700</xdr:colOff>
          <xdr:row>23</xdr:row>
          <xdr:rowOff>180975</xdr:rowOff>
        </xdr:to>
        <xdr:sp macro="" textlink="">
          <xdr:nvSpPr>
            <xdr:cNvPr id="132105" name="Option Button 9" hidden="1">
              <a:extLst>
                <a:ext uri="{63B3BB69-23CF-44E3-9099-C40C66FF867C}">
                  <a14:compatExt spid="_x0000_s132105"/>
                </a:ext>
                <a:ext uri="{FF2B5EF4-FFF2-40B4-BE49-F238E27FC236}">
                  <a16:creationId xmlns:a16="http://schemas.microsoft.com/office/drawing/2014/main" id="{00000000-0008-0000-00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57</xdr:col>
          <xdr:colOff>76200</xdr:colOff>
          <xdr:row>22</xdr:row>
          <xdr:rowOff>47625</xdr:rowOff>
        </xdr:from>
        <xdr:to>
          <xdr:col>58</xdr:col>
          <xdr:colOff>123825</xdr:colOff>
          <xdr:row>23</xdr:row>
          <xdr:rowOff>123825</xdr:rowOff>
        </xdr:to>
        <xdr:sp macro="" textlink="">
          <xdr:nvSpPr>
            <xdr:cNvPr id="132106" name="Option Button 10" hidden="1">
              <a:extLst>
                <a:ext uri="{63B3BB69-23CF-44E3-9099-C40C66FF867C}">
                  <a14:compatExt spid="_x0000_s132106"/>
                </a:ext>
                <a:ext uri="{FF2B5EF4-FFF2-40B4-BE49-F238E27FC236}">
                  <a16:creationId xmlns:a16="http://schemas.microsoft.com/office/drawing/2014/main" id="{00000000-0008-0000-00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247650</xdr:colOff>
          <xdr:row>21</xdr:row>
          <xdr:rowOff>247650</xdr:rowOff>
        </xdr:from>
        <xdr:to>
          <xdr:col>59</xdr:col>
          <xdr:colOff>152400</xdr:colOff>
          <xdr:row>24</xdr:row>
          <xdr:rowOff>333375</xdr:rowOff>
        </xdr:to>
        <xdr:sp macro="" textlink="">
          <xdr:nvSpPr>
            <xdr:cNvPr id="132107" name="Group Box 11" hidden="1">
              <a:extLst>
                <a:ext uri="{63B3BB69-23CF-44E3-9099-C40C66FF867C}">
                  <a14:compatExt spid="_x0000_s132107"/>
                </a:ext>
                <a:ext uri="{FF2B5EF4-FFF2-40B4-BE49-F238E27FC236}">
                  <a16:creationId xmlns:a16="http://schemas.microsoft.com/office/drawing/2014/main" id="{00000000-0008-0000-0000-00000B0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13</xdr:col>
      <xdr:colOff>184150</xdr:colOff>
      <xdr:row>17</xdr:row>
      <xdr:rowOff>12700</xdr:rowOff>
    </xdr:from>
    <xdr:ext cx="360000" cy="228601"/>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3505200" y="4248150"/>
          <a:ext cx="360000" cy="228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1">
          <a:noAutofit/>
        </a:bodyPr>
        <a:lstStyle/>
        <a:p>
          <a:r>
            <a:rPr kumimoji="1" lang="ja-JP" altLang="en-US" sz="900" b="1">
              <a:solidFill>
                <a:srgbClr val="13353D"/>
              </a:solidFill>
              <a:latin typeface="HGPｺﾞｼｯｸM" panose="020B0600000000000000" pitchFamily="50" charset="-128"/>
              <a:ea typeface="HGPｺﾞｼｯｸM" panose="020B0600000000000000" pitchFamily="50" charset="-128"/>
            </a:rPr>
            <a:t>＊</a:t>
          </a:r>
          <a:endParaRPr kumimoji="1" lang="en-US" altLang="ja-JP" sz="900" b="1">
            <a:solidFill>
              <a:srgbClr val="13353D"/>
            </a:solidFill>
            <a:latin typeface="HGPｺﾞｼｯｸM" panose="020B0600000000000000" pitchFamily="50" charset="-128"/>
            <a:ea typeface="HGPｺﾞｼｯｸM" panose="020B0600000000000000" pitchFamily="50" charset="-128"/>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42</xdr:col>
      <xdr:colOff>216514</xdr:colOff>
      <xdr:row>8</xdr:row>
      <xdr:rowOff>129138</xdr:rowOff>
    </xdr:from>
    <xdr:to>
      <xdr:col>54</xdr:col>
      <xdr:colOff>353786</xdr:colOff>
      <xdr:row>19</xdr:row>
      <xdr:rowOff>94579</xdr:rowOff>
    </xdr:to>
    <xdr:grpSp>
      <xdr:nvGrpSpPr>
        <xdr:cNvPr id="2" name="グループ化 32">
          <a:extLst>
            <a:ext uri="{FF2B5EF4-FFF2-40B4-BE49-F238E27FC236}">
              <a16:creationId xmlns:a16="http://schemas.microsoft.com/office/drawing/2014/main" id="{00000000-0008-0000-0A00-000002000000}"/>
            </a:ext>
          </a:extLst>
        </xdr:cNvPr>
        <xdr:cNvGrpSpPr>
          <a:grpSpLocks/>
        </xdr:cNvGrpSpPr>
      </xdr:nvGrpSpPr>
      <xdr:grpSpPr bwMode="auto">
        <a:xfrm>
          <a:off x="8285550" y="2129388"/>
          <a:ext cx="3525450" cy="2659655"/>
          <a:chOff x="159196" y="7833807"/>
          <a:chExt cx="3651576" cy="2925781"/>
        </a:xfrm>
      </xdr:grpSpPr>
      <xdr:sp macro="" textlink="">
        <xdr:nvSpPr>
          <xdr:cNvPr id="3" name="正方形/長方形 2">
            <a:extLst>
              <a:ext uri="{FF2B5EF4-FFF2-40B4-BE49-F238E27FC236}">
                <a16:creationId xmlns:a16="http://schemas.microsoft.com/office/drawing/2014/main" id="{00000000-0008-0000-0A00-000003000000}"/>
              </a:ext>
            </a:extLst>
          </xdr:cNvPr>
          <xdr:cNvSpPr/>
        </xdr:nvSpPr>
        <xdr:spPr bwMode="auto">
          <a:xfrm>
            <a:off x="674008" y="8276362"/>
            <a:ext cx="3017040" cy="204067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grpSp>
        <xdr:nvGrpSpPr>
          <xdr:cNvPr id="4" name="グループ化 31">
            <a:extLst>
              <a:ext uri="{FF2B5EF4-FFF2-40B4-BE49-F238E27FC236}">
                <a16:creationId xmlns:a16="http://schemas.microsoft.com/office/drawing/2014/main" id="{00000000-0008-0000-0A00-000004000000}"/>
              </a:ext>
            </a:extLst>
          </xdr:cNvPr>
          <xdr:cNvGrpSpPr>
            <a:grpSpLocks/>
          </xdr:cNvGrpSpPr>
        </xdr:nvGrpSpPr>
        <xdr:grpSpPr bwMode="auto">
          <a:xfrm>
            <a:off x="159196" y="7833807"/>
            <a:ext cx="3651576" cy="2925781"/>
            <a:chOff x="158330" y="7875352"/>
            <a:chExt cx="3704371" cy="2942000"/>
          </a:xfrm>
        </xdr:grpSpPr>
        <xdr:sp macro="" textlink="">
          <xdr:nvSpPr>
            <xdr:cNvPr id="5" name="正方形/長方形 4">
              <a:extLst>
                <a:ext uri="{FF2B5EF4-FFF2-40B4-BE49-F238E27FC236}">
                  <a16:creationId xmlns:a16="http://schemas.microsoft.com/office/drawing/2014/main" id="{00000000-0008-0000-0A00-000005000000}"/>
                </a:ext>
              </a:extLst>
            </xdr:cNvPr>
            <xdr:cNvSpPr/>
          </xdr:nvSpPr>
          <xdr:spPr bwMode="auto">
            <a:xfrm>
              <a:off x="802040" y="8443974"/>
              <a:ext cx="935202" cy="70459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6" name="正方形/長方形 5">
              <a:extLst>
                <a:ext uri="{FF2B5EF4-FFF2-40B4-BE49-F238E27FC236}">
                  <a16:creationId xmlns:a16="http://schemas.microsoft.com/office/drawing/2014/main" id="{00000000-0008-0000-0A00-000006000000}"/>
                </a:ext>
              </a:extLst>
            </xdr:cNvPr>
            <xdr:cNvSpPr/>
          </xdr:nvSpPr>
          <xdr:spPr bwMode="auto">
            <a:xfrm>
              <a:off x="802040" y="9247461"/>
              <a:ext cx="935202" cy="102599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7" name="正方形/長方形 6">
              <a:extLst>
                <a:ext uri="{FF2B5EF4-FFF2-40B4-BE49-F238E27FC236}">
                  <a16:creationId xmlns:a16="http://schemas.microsoft.com/office/drawing/2014/main" id="{00000000-0008-0000-0A00-000007000000}"/>
                </a:ext>
              </a:extLst>
            </xdr:cNvPr>
            <xdr:cNvSpPr/>
          </xdr:nvSpPr>
          <xdr:spPr bwMode="auto">
            <a:xfrm>
              <a:off x="1846552" y="8443974"/>
              <a:ext cx="898765" cy="143391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8" name="正方形/長方形 7">
              <a:extLst>
                <a:ext uri="{FF2B5EF4-FFF2-40B4-BE49-F238E27FC236}">
                  <a16:creationId xmlns:a16="http://schemas.microsoft.com/office/drawing/2014/main" id="{00000000-0008-0000-0A00-000008000000}"/>
                </a:ext>
              </a:extLst>
            </xdr:cNvPr>
            <xdr:cNvSpPr/>
          </xdr:nvSpPr>
          <xdr:spPr bwMode="auto">
            <a:xfrm>
              <a:off x="1846552" y="9976781"/>
              <a:ext cx="898765" cy="29667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9" name="正方形/長方形 8">
              <a:extLst>
                <a:ext uri="{FF2B5EF4-FFF2-40B4-BE49-F238E27FC236}">
                  <a16:creationId xmlns:a16="http://schemas.microsoft.com/office/drawing/2014/main" id="{00000000-0008-0000-0A00-000009000000}"/>
                </a:ext>
              </a:extLst>
            </xdr:cNvPr>
            <xdr:cNvSpPr/>
          </xdr:nvSpPr>
          <xdr:spPr bwMode="auto">
            <a:xfrm>
              <a:off x="2866772" y="8443974"/>
              <a:ext cx="753020" cy="75404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0" name="正方形/長方形 9">
              <a:extLst>
                <a:ext uri="{FF2B5EF4-FFF2-40B4-BE49-F238E27FC236}">
                  <a16:creationId xmlns:a16="http://schemas.microsoft.com/office/drawing/2014/main" id="{00000000-0008-0000-0A00-00000A000000}"/>
                </a:ext>
              </a:extLst>
            </xdr:cNvPr>
            <xdr:cNvSpPr/>
          </xdr:nvSpPr>
          <xdr:spPr bwMode="auto">
            <a:xfrm>
              <a:off x="2866772" y="9309268"/>
              <a:ext cx="753020" cy="96418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xnSp macro="">
          <xdr:nvCxnSpPr>
            <xdr:cNvPr id="11" name="直線コネクタ 10">
              <a:extLst>
                <a:ext uri="{FF2B5EF4-FFF2-40B4-BE49-F238E27FC236}">
                  <a16:creationId xmlns:a16="http://schemas.microsoft.com/office/drawing/2014/main" id="{00000000-0008-0000-0A00-00000B000000}"/>
                </a:ext>
              </a:extLst>
            </xdr:cNvPr>
            <xdr:cNvCxnSpPr/>
          </xdr:nvCxnSpPr>
          <xdr:spPr bwMode="auto">
            <a:xfrm>
              <a:off x="741313" y="8110218"/>
              <a:ext cx="0" cy="2435185"/>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a:extLst>
                <a:ext uri="{FF2B5EF4-FFF2-40B4-BE49-F238E27FC236}">
                  <a16:creationId xmlns:a16="http://schemas.microsoft.com/office/drawing/2014/main" id="{00000000-0008-0000-0A00-00000C000000}"/>
                </a:ext>
              </a:extLst>
            </xdr:cNvPr>
            <xdr:cNvCxnSpPr/>
          </xdr:nvCxnSpPr>
          <xdr:spPr bwMode="auto">
            <a:xfrm>
              <a:off x="3680519" y="8110218"/>
              <a:ext cx="0" cy="2435185"/>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A00-00000D000000}"/>
                </a:ext>
              </a:extLst>
            </xdr:cNvPr>
            <xdr:cNvCxnSpPr/>
          </xdr:nvCxnSpPr>
          <xdr:spPr bwMode="auto">
            <a:xfrm>
              <a:off x="1785824" y="9692470"/>
              <a:ext cx="0" cy="877655"/>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A00-00000E000000}"/>
                </a:ext>
              </a:extLst>
            </xdr:cNvPr>
            <xdr:cNvCxnSpPr/>
          </xdr:nvCxnSpPr>
          <xdr:spPr bwMode="auto">
            <a:xfrm>
              <a:off x="2806044" y="9692470"/>
              <a:ext cx="0" cy="877655"/>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A00-00000F000000}"/>
                </a:ext>
              </a:extLst>
            </xdr:cNvPr>
            <xdr:cNvCxnSpPr/>
          </xdr:nvCxnSpPr>
          <xdr:spPr bwMode="auto">
            <a:xfrm>
              <a:off x="437676" y="8382167"/>
              <a:ext cx="3425025" cy="0"/>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A00-000010000000}"/>
                </a:ext>
              </a:extLst>
            </xdr:cNvPr>
            <xdr:cNvCxnSpPr/>
          </xdr:nvCxnSpPr>
          <xdr:spPr bwMode="auto">
            <a:xfrm>
              <a:off x="1397169" y="9927335"/>
              <a:ext cx="1712512" cy="0"/>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A00-000011000000}"/>
                </a:ext>
              </a:extLst>
            </xdr:cNvPr>
            <xdr:cNvCxnSpPr/>
          </xdr:nvCxnSpPr>
          <xdr:spPr bwMode="auto">
            <a:xfrm flipH="1">
              <a:off x="2186625" y="9976781"/>
              <a:ext cx="291491" cy="296672"/>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A00-000012000000}"/>
                </a:ext>
              </a:extLst>
            </xdr:cNvPr>
            <xdr:cNvCxnSpPr/>
          </xdr:nvCxnSpPr>
          <xdr:spPr bwMode="auto">
            <a:xfrm flipH="1">
              <a:off x="2247352" y="9976781"/>
              <a:ext cx="291491" cy="296672"/>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矢印コネクタ 18">
              <a:extLst>
                <a:ext uri="{FF2B5EF4-FFF2-40B4-BE49-F238E27FC236}">
                  <a16:creationId xmlns:a16="http://schemas.microsoft.com/office/drawing/2014/main" id="{00000000-0008-0000-0A00-000013000000}"/>
                </a:ext>
              </a:extLst>
            </xdr:cNvPr>
            <xdr:cNvCxnSpPr/>
          </xdr:nvCxnSpPr>
          <xdr:spPr bwMode="auto">
            <a:xfrm>
              <a:off x="1494333" y="9927335"/>
              <a:ext cx="0" cy="395563"/>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 name="直線矢印コネクタ 19">
              <a:extLst>
                <a:ext uri="{FF2B5EF4-FFF2-40B4-BE49-F238E27FC236}">
                  <a16:creationId xmlns:a16="http://schemas.microsoft.com/office/drawing/2014/main" id="{00000000-0008-0000-0A00-000014000000}"/>
                </a:ext>
              </a:extLst>
            </xdr:cNvPr>
            <xdr:cNvCxnSpPr/>
          </xdr:nvCxnSpPr>
          <xdr:spPr bwMode="auto">
            <a:xfrm>
              <a:off x="474112" y="8382167"/>
              <a:ext cx="0" cy="1940731"/>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1" name="直線矢印コネクタ 20">
              <a:extLst>
                <a:ext uri="{FF2B5EF4-FFF2-40B4-BE49-F238E27FC236}">
                  <a16:creationId xmlns:a16="http://schemas.microsoft.com/office/drawing/2014/main" id="{00000000-0008-0000-0A00-000015000000}"/>
                </a:ext>
              </a:extLst>
            </xdr:cNvPr>
            <xdr:cNvCxnSpPr/>
          </xdr:nvCxnSpPr>
          <xdr:spPr bwMode="auto">
            <a:xfrm flipH="1">
              <a:off x="741313" y="8172024"/>
              <a:ext cx="2951351" cy="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22" name="テキスト ボックス 47">
              <a:extLst>
                <a:ext uri="{FF2B5EF4-FFF2-40B4-BE49-F238E27FC236}">
                  <a16:creationId xmlns:a16="http://schemas.microsoft.com/office/drawing/2014/main" id="{00000000-0008-0000-0A00-000016000000}"/>
                </a:ext>
              </a:extLst>
            </xdr:cNvPr>
            <xdr:cNvSpPr txBox="1"/>
          </xdr:nvSpPr>
          <xdr:spPr bwMode="auto">
            <a:xfrm>
              <a:off x="2125898" y="10495957"/>
              <a:ext cx="619419" cy="321395"/>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Ｌ３</a:t>
              </a:r>
            </a:p>
          </xdr:txBody>
        </xdr:sp>
        <xdr:sp macro="" textlink="">
          <xdr:nvSpPr>
            <xdr:cNvPr id="23" name="テキスト ボックス 48">
              <a:extLst>
                <a:ext uri="{FF2B5EF4-FFF2-40B4-BE49-F238E27FC236}">
                  <a16:creationId xmlns:a16="http://schemas.microsoft.com/office/drawing/2014/main" id="{00000000-0008-0000-0A00-000017000000}"/>
                </a:ext>
              </a:extLst>
            </xdr:cNvPr>
            <xdr:cNvSpPr txBox="1"/>
          </xdr:nvSpPr>
          <xdr:spPr bwMode="auto">
            <a:xfrm>
              <a:off x="2101607" y="7875352"/>
              <a:ext cx="582983" cy="321395"/>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Ｌ１</a:t>
              </a:r>
            </a:p>
          </xdr:txBody>
        </xdr:sp>
        <xdr:sp macro="" textlink="">
          <xdr:nvSpPr>
            <xdr:cNvPr id="24" name="テキスト ボックス 49">
              <a:extLst>
                <a:ext uri="{FF2B5EF4-FFF2-40B4-BE49-F238E27FC236}">
                  <a16:creationId xmlns:a16="http://schemas.microsoft.com/office/drawing/2014/main" id="{00000000-0008-0000-0A00-000018000000}"/>
                </a:ext>
              </a:extLst>
            </xdr:cNvPr>
            <xdr:cNvSpPr txBox="1"/>
          </xdr:nvSpPr>
          <xdr:spPr bwMode="auto">
            <a:xfrm rot="16200000">
              <a:off x="966357" y="9795138"/>
              <a:ext cx="655151" cy="425092"/>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Ｌ４</a:t>
              </a:r>
            </a:p>
          </xdr:txBody>
        </xdr:sp>
        <xdr:sp macro="" textlink="">
          <xdr:nvSpPr>
            <xdr:cNvPr id="25" name="テキスト ボックス 50">
              <a:extLst>
                <a:ext uri="{FF2B5EF4-FFF2-40B4-BE49-F238E27FC236}">
                  <a16:creationId xmlns:a16="http://schemas.microsoft.com/office/drawing/2014/main" id="{00000000-0008-0000-0A00-000019000000}"/>
                </a:ext>
              </a:extLst>
            </xdr:cNvPr>
            <xdr:cNvSpPr txBox="1"/>
          </xdr:nvSpPr>
          <xdr:spPr bwMode="auto">
            <a:xfrm rot="16200000">
              <a:off x="-5713" y="8991219"/>
              <a:ext cx="704597" cy="37651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Ｌ２</a:t>
              </a:r>
            </a:p>
          </xdr:txBody>
        </xdr:sp>
        <xdr:cxnSp macro="">
          <xdr:nvCxnSpPr>
            <xdr:cNvPr id="26" name="直線矢印コネクタ 25">
              <a:extLst>
                <a:ext uri="{FF2B5EF4-FFF2-40B4-BE49-F238E27FC236}">
                  <a16:creationId xmlns:a16="http://schemas.microsoft.com/office/drawing/2014/main" id="{00000000-0008-0000-0A00-00001A000000}"/>
                </a:ext>
              </a:extLst>
            </xdr:cNvPr>
            <xdr:cNvCxnSpPr/>
          </xdr:nvCxnSpPr>
          <xdr:spPr bwMode="auto">
            <a:xfrm flipH="1">
              <a:off x="1785824" y="10495957"/>
              <a:ext cx="1020220" cy="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00000000-0008-0000-0A00-00001B000000}"/>
                </a:ext>
              </a:extLst>
            </xdr:cNvPr>
            <xdr:cNvCxnSpPr/>
          </xdr:nvCxnSpPr>
          <xdr:spPr bwMode="auto">
            <a:xfrm>
              <a:off x="437676" y="10322898"/>
              <a:ext cx="3425025" cy="0"/>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14</xdr:col>
          <xdr:colOff>9525</xdr:colOff>
          <xdr:row>34</xdr:row>
          <xdr:rowOff>19050</xdr:rowOff>
        </xdr:from>
        <xdr:to>
          <xdr:col>15</xdr:col>
          <xdr:colOff>57150</xdr:colOff>
          <xdr:row>34</xdr:row>
          <xdr:rowOff>228600</xdr:rowOff>
        </xdr:to>
        <xdr:sp macro="" textlink="">
          <xdr:nvSpPr>
            <xdr:cNvPr id="128001" name="Check Box 1" hidden="1">
              <a:extLst>
                <a:ext uri="{63B3BB69-23CF-44E3-9099-C40C66FF867C}">
                  <a14:compatExt spid="_x0000_s128001"/>
                </a:ext>
                <a:ext uri="{FF2B5EF4-FFF2-40B4-BE49-F238E27FC236}">
                  <a16:creationId xmlns:a16="http://schemas.microsoft.com/office/drawing/2014/main" id="{00000000-0008-0000-0A00-00000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35</xdr:row>
          <xdr:rowOff>19050</xdr:rowOff>
        </xdr:from>
        <xdr:to>
          <xdr:col>15</xdr:col>
          <xdr:colOff>57150</xdr:colOff>
          <xdr:row>35</xdr:row>
          <xdr:rowOff>228600</xdr:rowOff>
        </xdr:to>
        <xdr:sp macro="" textlink="">
          <xdr:nvSpPr>
            <xdr:cNvPr id="128002" name="Check Box 2" hidden="1">
              <a:extLst>
                <a:ext uri="{63B3BB69-23CF-44E3-9099-C40C66FF867C}">
                  <a14:compatExt spid="_x0000_s128002"/>
                </a:ext>
                <a:ext uri="{FF2B5EF4-FFF2-40B4-BE49-F238E27FC236}">
                  <a16:creationId xmlns:a16="http://schemas.microsoft.com/office/drawing/2014/main" id="{00000000-0008-0000-0A00-00000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36</xdr:row>
          <xdr:rowOff>19050</xdr:rowOff>
        </xdr:from>
        <xdr:to>
          <xdr:col>15</xdr:col>
          <xdr:colOff>57150</xdr:colOff>
          <xdr:row>36</xdr:row>
          <xdr:rowOff>228600</xdr:rowOff>
        </xdr:to>
        <xdr:sp macro="" textlink="">
          <xdr:nvSpPr>
            <xdr:cNvPr id="128003" name="Check Box 3" hidden="1">
              <a:extLst>
                <a:ext uri="{63B3BB69-23CF-44E3-9099-C40C66FF867C}">
                  <a14:compatExt spid="_x0000_s128003"/>
                </a:ext>
                <a:ext uri="{FF2B5EF4-FFF2-40B4-BE49-F238E27FC236}">
                  <a16:creationId xmlns:a16="http://schemas.microsoft.com/office/drawing/2014/main" id="{00000000-0008-0000-0A00-00000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19050</xdr:rowOff>
        </xdr:from>
        <xdr:to>
          <xdr:col>15</xdr:col>
          <xdr:colOff>57150</xdr:colOff>
          <xdr:row>37</xdr:row>
          <xdr:rowOff>228600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A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38</xdr:row>
          <xdr:rowOff>19050</xdr:rowOff>
        </xdr:from>
        <xdr:to>
          <xdr:col>15</xdr:col>
          <xdr:colOff>57150</xdr:colOff>
          <xdr:row>38</xdr:row>
          <xdr:rowOff>228600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A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xdr:row>
          <xdr:rowOff>9525</xdr:rowOff>
        </xdr:from>
        <xdr:to>
          <xdr:col>15</xdr:col>
          <xdr:colOff>38100</xdr:colOff>
          <xdr:row>21</xdr:row>
          <xdr:rowOff>219075</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A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xdr:row>
          <xdr:rowOff>9525</xdr:rowOff>
        </xdr:from>
        <xdr:to>
          <xdr:col>15</xdr:col>
          <xdr:colOff>38100</xdr:colOff>
          <xdr:row>22</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A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xdr:row>
          <xdr:rowOff>9525</xdr:rowOff>
        </xdr:from>
        <xdr:to>
          <xdr:col>15</xdr:col>
          <xdr:colOff>38100</xdr:colOff>
          <xdr:row>23</xdr:row>
          <xdr:rowOff>219075</xdr:rowOff>
        </xdr:to>
        <xdr:sp macro="" textlink="">
          <xdr:nvSpPr>
            <xdr:cNvPr id="128008" name="Check Box 8" hidden="1">
              <a:extLst>
                <a:ext uri="{63B3BB69-23CF-44E3-9099-C40C66FF867C}">
                  <a14:compatExt spid="_x0000_s128008"/>
                </a:ext>
                <a:ext uri="{FF2B5EF4-FFF2-40B4-BE49-F238E27FC236}">
                  <a16:creationId xmlns:a16="http://schemas.microsoft.com/office/drawing/2014/main" id="{00000000-0008-0000-0A00-00000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9525</xdr:rowOff>
        </xdr:from>
        <xdr:to>
          <xdr:col>15</xdr:col>
          <xdr:colOff>38100</xdr:colOff>
          <xdr:row>24</xdr:row>
          <xdr:rowOff>219075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A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xdr:row>
          <xdr:rowOff>9525</xdr:rowOff>
        </xdr:from>
        <xdr:to>
          <xdr:col>15</xdr:col>
          <xdr:colOff>38100</xdr:colOff>
          <xdr:row>25</xdr:row>
          <xdr:rowOff>219075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A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44</xdr:col>
      <xdr:colOff>182531</xdr:colOff>
      <xdr:row>34</xdr:row>
      <xdr:rowOff>146135</xdr:rowOff>
    </xdr:from>
    <xdr:to>
      <xdr:col>57</xdr:col>
      <xdr:colOff>306160</xdr:colOff>
      <xdr:row>44</xdr:row>
      <xdr:rowOff>24071</xdr:rowOff>
    </xdr:to>
    <xdr:pic>
      <xdr:nvPicPr>
        <xdr:cNvPr id="38" name="図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1"/>
        <a:stretch>
          <a:fillRect/>
        </a:stretch>
      </xdr:blipFill>
      <xdr:spPr>
        <a:xfrm>
          <a:off x="8326407" y="8718635"/>
          <a:ext cx="4688825" cy="239525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9525</xdr:colOff>
          <xdr:row>26</xdr:row>
          <xdr:rowOff>9525</xdr:rowOff>
        </xdr:from>
        <xdr:to>
          <xdr:col>15</xdr:col>
          <xdr:colOff>38100</xdr:colOff>
          <xdr:row>26</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A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xdr:row>
          <xdr:rowOff>9525</xdr:rowOff>
        </xdr:from>
        <xdr:to>
          <xdr:col>15</xdr:col>
          <xdr:colOff>38100</xdr:colOff>
          <xdr:row>27</xdr:row>
          <xdr:rowOff>219075</xdr:rowOff>
        </xdr:to>
        <xdr:sp macro="" textlink="">
          <xdr:nvSpPr>
            <xdr:cNvPr id="128012" name="Check Box 12" hidden="1">
              <a:extLst>
                <a:ext uri="{63B3BB69-23CF-44E3-9099-C40C66FF867C}">
                  <a14:compatExt spid="_x0000_s128012"/>
                </a:ext>
                <a:ext uri="{FF2B5EF4-FFF2-40B4-BE49-F238E27FC236}">
                  <a16:creationId xmlns:a16="http://schemas.microsoft.com/office/drawing/2014/main" id="{00000000-0008-0000-0A00-00000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xdr:row>
          <xdr:rowOff>9525</xdr:rowOff>
        </xdr:from>
        <xdr:to>
          <xdr:col>15</xdr:col>
          <xdr:colOff>38100</xdr:colOff>
          <xdr:row>28</xdr:row>
          <xdr:rowOff>219075</xdr:rowOff>
        </xdr:to>
        <xdr:sp macro="" textlink="">
          <xdr:nvSpPr>
            <xdr:cNvPr id="128013" name="Check Box 13" hidden="1">
              <a:extLst>
                <a:ext uri="{63B3BB69-23CF-44E3-9099-C40C66FF867C}">
                  <a14:compatExt spid="_x0000_s128013"/>
                </a:ext>
                <a:ext uri="{FF2B5EF4-FFF2-40B4-BE49-F238E27FC236}">
                  <a16:creationId xmlns:a16="http://schemas.microsoft.com/office/drawing/2014/main" id="{00000000-0008-0000-0A00-00000D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44</xdr:col>
      <xdr:colOff>127908</xdr:colOff>
      <xdr:row>19</xdr:row>
      <xdr:rowOff>148318</xdr:rowOff>
    </xdr:from>
    <xdr:to>
      <xdr:col>54</xdr:col>
      <xdr:colOff>136073</xdr:colOff>
      <xdr:row>27</xdr:row>
      <xdr:rowOff>13408</xdr:rowOff>
    </xdr:to>
    <xdr:pic>
      <xdr:nvPicPr>
        <xdr:cNvPr id="42" name="図 41">
          <a:extLst>
            <a:ext uri="{FF2B5EF4-FFF2-40B4-BE49-F238E27FC236}">
              <a16:creationId xmlns:a16="http://schemas.microsoft.com/office/drawing/2014/main" id="{00000000-0008-0000-0A00-00002A000000}"/>
            </a:ext>
          </a:extLst>
        </xdr:cNvPr>
        <xdr:cNvPicPr>
          <a:picLocks noChangeAspect="1"/>
        </xdr:cNvPicPr>
      </xdr:nvPicPr>
      <xdr:blipFill rotWithShape="1">
        <a:blip xmlns:r="http://schemas.openxmlformats.org/officeDocument/2006/relationships" r:embed="rId2"/>
        <a:srcRect t="48000"/>
        <a:stretch/>
      </xdr:blipFill>
      <xdr:spPr>
        <a:xfrm>
          <a:off x="8833758" y="4882243"/>
          <a:ext cx="2811236" cy="18462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15</xdr:col>
          <xdr:colOff>57150</xdr:colOff>
          <xdr:row>39</xdr:row>
          <xdr:rowOff>228600</xdr:rowOff>
        </xdr:to>
        <xdr:sp macro="" textlink="">
          <xdr:nvSpPr>
            <xdr:cNvPr id="128014" name="Check Box 14" hidden="1">
              <a:extLst>
                <a:ext uri="{63B3BB69-23CF-44E3-9099-C40C66FF867C}">
                  <a14:compatExt spid="_x0000_s128014"/>
                </a:ext>
                <a:ext uri="{FF2B5EF4-FFF2-40B4-BE49-F238E27FC236}">
                  <a16:creationId xmlns:a16="http://schemas.microsoft.com/office/drawing/2014/main" id="{00000000-0008-0000-0A00-00000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40</xdr:row>
          <xdr:rowOff>19050</xdr:rowOff>
        </xdr:from>
        <xdr:to>
          <xdr:col>15</xdr:col>
          <xdr:colOff>57150</xdr:colOff>
          <xdr:row>40</xdr:row>
          <xdr:rowOff>228600</xdr:rowOff>
        </xdr:to>
        <xdr:sp macro="" textlink="">
          <xdr:nvSpPr>
            <xdr:cNvPr id="128015" name="Check Box 15" hidden="1">
              <a:extLst>
                <a:ext uri="{63B3BB69-23CF-44E3-9099-C40C66FF867C}">
                  <a14:compatExt spid="_x0000_s128015"/>
                </a:ext>
                <a:ext uri="{FF2B5EF4-FFF2-40B4-BE49-F238E27FC236}">
                  <a16:creationId xmlns:a16="http://schemas.microsoft.com/office/drawing/2014/main" id="{00000000-0008-0000-0A00-00000F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41</xdr:row>
          <xdr:rowOff>19050</xdr:rowOff>
        </xdr:from>
        <xdr:to>
          <xdr:col>15</xdr:col>
          <xdr:colOff>57150</xdr:colOff>
          <xdr:row>41</xdr:row>
          <xdr:rowOff>228600</xdr:rowOff>
        </xdr:to>
        <xdr:sp macro="" textlink="">
          <xdr:nvSpPr>
            <xdr:cNvPr id="128016" name="Check Box 16" hidden="1">
              <a:extLst>
                <a:ext uri="{63B3BB69-23CF-44E3-9099-C40C66FF867C}">
                  <a14:compatExt spid="_x0000_s128016"/>
                </a:ext>
                <a:ext uri="{FF2B5EF4-FFF2-40B4-BE49-F238E27FC236}">
                  <a16:creationId xmlns:a16="http://schemas.microsoft.com/office/drawing/2014/main" id="{00000000-0008-0000-0A00-00001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15</xdr:col>
          <xdr:colOff>57150</xdr:colOff>
          <xdr:row>42</xdr:row>
          <xdr:rowOff>228600</xdr:rowOff>
        </xdr:to>
        <xdr:sp macro="" textlink="">
          <xdr:nvSpPr>
            <xdr:cNvPr id="128017" name="Check Box 17" hidden="1">
              <a:extLst>
                <a:ext uri="{63B3BB69-23CF-44E3-9099-C40C66FF867C}">
                  <a14:compatExt spid="_x0000_s128017"/>
                </a:ext>
                <a:ext uri="{FF2B5EF4-FFF2-40B4-BE49-F238E27FC236}">
                  <a16:creationId xmlns:a16="http://schemas.microsoft.com/office/drawing/2014/main" id="{00000000-0008-0000-0A00-00001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19050</xdr:rowOff>
        </xdr:from>
        <xdr:to>
          <xdr:col>15</xdr:col>
          <xdr:colOff>57150</xdr:colOff>
          <xdr:row>43</xdr:row>
          <xdr:rowOff>228600</xdr:rowOff>
        </xdr:to>
        <xdr:sp macro="" textlink="">
          <xdr:nvSpPr>
            <xdr:cNvPr id="128018" name="Check Box 18" hidden="1">
              <a:extLst>
                <a:ext uri="{63B3BB69-23CF-44E3-9099-C40C66FF867C}">
                  <a14:compatExt spid="_x0000_s128018"/>
                </a:ext>
                <a:ext uri="{FF2B5EF4-FFF2-40B4-BE49-F238E27FC236}">
                  <a16:creationId xmlns:a16="http://schemas.microsoft.com/office/drawing/2014/main" id="{00000000-0008-0000-0A00-00001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38</xdr:row>
          <xdr:rowOff>19050</xdr:rowOff>
        </xdr:from>
        <xdr:to>
          <xdr:col>15</xdr:col>
          <xdr:colOff>57150</xdr:colOff>
          <xdr:row>38</xdr:row>
          <xdr:rowOff>228600</xdr:rowOff>
        </xdr:to>
        <xdr:sp macro="" textlink="">
          <xdr:nvSpPr>
            <xdr:cNvPr id="128019" name="Check Box 19" hidden="1">
              <a:extLst>
                <a:ext uri="{63B3BB69-23CF-44E3-9099-C40C66FF867C}">
                  <a14:compatExt spid="_x0000_s128019"/>
                </a:ext>
                <a:ext uri="{FF2B5EF4-FFF2-40B4-BE49-F238E27FC236}">
                  <a16:creationId xmlns:a16="http://schemas.microsoft.com/office/drawing/2014/main" id="{00000000-0008-0000-0A00-00001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15</xdr:col>
          <xdr:colOff>57150</xdr:colOff>
          <xdr:row>39</xdr:row>
          <xdr:rowOff>228600</xdr:rowOff>
        </xdr:to>
        <xdr:sp macro="" textlink="">
          <xdr:nvSpPr>
            <xdr:cNvPr id="128020" name="Check Box 20" hidden="1">
              <a:extLst>
                <a:ext uri="{63B3BB69-23CF-44E3-9099-C40C66FF867C}">
                  <a14:compatExt spid="_x0000_s128020"/>
                </a:ext>
                <a:ext uri="{FF2B5EF4-FFF2-40B4-BE49-F238E27FC236}">
                  <a16:creationId xmlns:a16="http://schemas.microsoft.com/office/drawing/2014/main" id="{00000000-0008-0000-0A00-00001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40</xdr:row>
          <xdr:rowOff>19050</xdr:rowOff>
        </xdr:from>
        <xdr:to>
          <xdr:col>15</xdr:col>
          <xdr:colOff>57150</xdr:colOff>
          <xdr:row>40</xdr:row>
          <xdr:rowOff>228600</xdr:rowOff>
        </xdr:to>
        <xdr:sp macro="" textlink="">
          <xdr:nvSpPr>
            <xdr:cNvPr id="128021" name="Check Box 21" hidden="1">
              <a:extLst>
                <a:ext uri="{63B3BB69-23CF-44E3-9099-C40C66FF867C}">
                  <a14:compatExt spid="_x0000_s128021"/>
                </a:ext>
                <a:ext uri="{FF2B5EF4-FFF2-40B4-BE49-F238E27FC236}">
                  <a16:creationId xmlns:a16="http://schemas.microsoft.com/office/drawing/2014/main" id="{00000000-0008-0000-0A00-00001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41</xdr:row>
          <xdr:rowOff>19050</xdr:rowOff>
        </xdr:from>
        <xdr:to>
          <xdr:col>15</xdr:col>
          <xdr:colOff>57150</xdr:colOff>
          <xdr:row>41</xdr:row>
          <xdr:rowOff>228600</xdr:rowOff>
        </xdr:to>
        <xdr:sp macro="" textlink="">
          <xdr:nvSpPr>
            <xdr:cNvPr id="128022" name="Check Box 22" hidden="1">
              <a:extLst>
                <a:ext uri="{63B3BB69-23CF-44E3-9099-C40C66FF867C}">
                  <a14:compatExt spid="_x0000_s128022"/>
                </a:ext>
                <a:ext uri="{FF2B5EF4-FFF2-40B4-BE49-F238E27FC236}">
                  <a16:creationId xmlns:a16="http://schemas.microsoft.com/office/drawing/2014/main" id="{00000000-0008-0000-0A00-00001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15</xdr:col>
          <xdr:colOff>57150</xdr:colOff>
          <xdr:row>42</xdr:row>
          <xdr:rowOff>228600</xdr:rowOff>
        </xdr:to>
        <xdr:sp macro="" textlink="">
          <xdr:nvSpPr>
            <xdr:cNvPr id="128023" name="Check Box 23" hidden="1">
              <a:extLst>
                <a:ext uri="{63B3BB69-23CF-44E3-9099-C40C66FF867C}">
                  <a14:compatExt spid="_x0000_s128023"/>
                </a:ext>
                <a:ext uri="{FF2B5EF4-FFF2-40B4-BE49-F238E27FC236}">
                  <a16:creationId xmlns:a16="http://schemas.microsoft.com/office/drawing/2014/main" id="{00000000-0008-0000-0A00-00001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xdr:row>
          <xdr:rowOff>47625</xdr:rowOff>
        </xdr:from>
        <xdr:to>
          <xdr:col>13</xdr:col>
          <xdr:colOff>219075</xdr:colOff>
          <xdr:row>2</xdr:row>
          <xdr:rowOff>285750</xdr:rowOff>
        </xdr:to>
        <xdr:sp macro="" textlink="">
          <xdr:nvSpPr>
            <xdr:cNvPr id="128024" name="Option Button 24" hidden="1">
              <a:extLst>
                <a:ext uri="{63B3BB69-23CF-44E3-9099-C40C66FF867C}">
                  <a14:compatExt spid="_x0000_s128024"/>
                </a:ext>
                <a:ext uri="{FF2B5EF4-FFF2-40B4-BE49-F238E27FC236}">
                  <a16:creationId xmlns:a16="http://schemas.microsoft.com/office/drawing/2014/main" id="{00000000-0008-0000-0A00-00001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xdr:row>
          <xdr:rowOff>57150</xdr:rowOff>
        </xdr:from>
        <xdr:to>
          <xdr:col>18</xdr:col>
          <xdr:colOff>219075</xdr:colOff>
          <xdr:row>2</xdr:row>
          <xdr:rowOff>295275</xdr:rowOff>
        </xdr:to>
        <xdr:sp macro="" textlink="">
          <xdr:nvSpPr>
            <xdr:cNvPr id="128025" name="Option Button 25" hidden="1">
              <a:extLst>
                <a:ext uri="{63B3BB69-23CF-44E3-9099-C40C66FF867C}">
                  <a14:compatExt spid="_x0000_s128025"/>
                </a:ext>
                <a:ext uri="{FF2B5EF4-FFF2-40B4-BE49-F238E27FC236}">
                  <a16:creationId xmlns:a16="http://schemas.microsoft.com/office/drawing/2014/main" id="{00000000-0008-0000-0A00-00001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43</xdr:col>
      <xdr:colOff>108857</xdr:colOff>
      <xdr:row>1</xdr:row>
      <xdr:rowOff>220914</xdr:rowOff>
    </xdr:from>
    <xdr:to>
      <xdr:col>64</xdr:col>
      <xdr:colOff>95249</xdr:colOff>
      <xdr:row>7</xdr:row>
      <xdr:rowOff>163285</xdr:rowOff>
    </xdr:to>
    <xdr:sp macro="" textlink="">
      <xdr:nvSpPr>
        <xdr:cNvPr id="55" name="テキスト ボックス 54">
          <a:extLst>
            <a:ext uri="{FF2B5EF4-FFF2-40B4-BE49-F238E27FC236}">
              <a16:creationId xmlns:a16="http://schemas.microsoft.com/office/drawing/2014/main" id="{00000000-0008-0000-0A00-000037000000}"/>
            </a:ext>
          </a:extLst>
        </xdr:cNvPr>
        <xdr:cNvSpPr txBox="1"/>
      </xdr:nvSpPr>
      <xdr:spPr bwMode="auto">
        <a:xfrm>
          <a:off x="8538482" y="268539"/>
          <a:ext cx="9882867" cy="1656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solidFill>
                <a:sysClr val="windowText" lastClr="000000"/>
              </a:solidFill>
              <a:effectLst/>
              <a:latin typeface="+mn-lt"/>
              <a:ea typeface="+mn-ea"/>
              <a:cs typeface="+mn-cs"/>
            </a:rPr>
            <a:t>【</a:t>
          </a:r>
          <a:r>
            <a:rPr kumimoji="1" lang="ja-JP" altLang="ja-JP" sz="1200" b="1">
              <a:solidFill>
                <a:schemeClr val="dk1"/>
              </a:solidFill>
              <a:effectLst/>
              <a:latin typeface="+mn-lt"/>
              <a:ea typeface="+mn-ea"/>
              <a:cs typeface="+mn-cs"/>
            </a:rPr>
            <a:t>計算方法について</a:t>
          </a:r>
          <a:r>
            <a:rPr kumimoji="1" lang="en-US" altLang="ja-JP" sz="1100" b="1">
              <a:solidFill>
                <a:sysClr val="windowText" lastClr="000000"/>
              </a:solidFill>
              <a:effectLst/>
              <a:latin typeface="+mn-lt"/>
              <a:ea typeface="+mn-ea"/>
              <a:cs typeface="+mn-cs"/>
            </a:rPr>
            <a:t>】</a:t>
          </a:r>
        </a:p>
        <a:p>
          <a:r>
            <a:rPr kumimoji="1" lang="ja-JP" altLang="ja-JP" sz="1100" b="1">
              <a:solidFill>
                <a:srgbClr val="FF0000"/>
              </a:solidFill>
              <a:effectLst/>
              <a:latin typeface="+mn-lt"/>
              <a:ea typeface="+mn-ea"/>
              <a:cs typeface="+mn-cs"/>
            </a:rPr>
            <a:t>新計算法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2021</a:t>
          </a:r>
          <a:r>
            <a:rPr kumimoji="1" lang="ja-JP" altLang="ja-JP" sz="1100">
              <a:solidFill>
                <a:sysClr val="windowText" lastClr="000000"/>
              </a:solidFill>
              <a:effectLst/>
              <a:latin typeface="+mn-lt"/>
              <a:ea typeface="+mn-ea"/>
              <a:cs typeface="+mn-cs"/>
            </a:rPr>
            <a:t>年</a:t>
          </a:r>
          <a:r>
            <a:rPr kumimoji="1" lang="en-US" altLang="ja-JP" sz="1100">
              <a:solidFill>
                <a:sysClr val="windowText" lastClr="000000"/>
              </a:solidFill>
              <a:effectLst/>
              <a:latin typeface="+mn-lt"/>
              <a:ea typeface="+mn-ea"/>
              <a:cs typeface="+mn-cs"/>
            </a:rPr>
            <a:t>4</a:t>
          </a:r>
          <a:r>
            <a:rPr kumimoji="1" lang="ja-JP" altLang="ja-JP" sz="1100">
              <a:solidFill>
                <a:sysClr val="windowText" lastClr="000000"/>
              </a:solidFill>
              <a:effectLst/>
              <a:latin typeface="+mn-lt"/>
              <a:ea typeface="+mn-ea"/>
              <a:cs typeface="+mn-cs"/>
            </a:rPr>
            <a:t>月以降新たに整備された計算方法となり、土間床等の外周部の熱損失と基礎の熱損失を別々に評価する方法。</a:t>
          </a:r>
          <a:endParaRPr lang="ja-JP" altLang="ja-JP" sz="1100">
            <a:solidFill>
              <a:sysClr val="windowText" lastClr="000000"/>
            </a:solidFill>
            <a:effectLst/>
          </a:endParaRPr>
        </a:p>
        <a:p>
          <a:r>
            <a:rPr kumimoji="1" lang="ja-JP" altLang="ja-JP" sz="1100">
              <a:solidFill>
                <a:sysClr val="windowText" lastClr="000000"/>
              </a:solidFill>
              <a:effectLst/>
              <a:latin typeface="+mn-lt"/>
              <a:ea typeface="+mn-ea"/>
              <a:cs typeface="+mn-cs"/>
            </a:rPr>
            <a:t>（詳細：技術情報：第３章第</a:t>
          </a:r>
          <a:r>
            <a:rPr kumimoji="1" lang="en-US" altLang="ja-JP" sz="1100">
              <a:solidFill>
                <a:sysClr val="windowText" lastClr="000000"/>
              </a:solidFill>
              <a:effectLst/>
              <a:latin typeface="+mn-lt"/>
              <a:ea typeface="+mn-ea"/>
              <a:cs typeface="+mn-cs"/>
            </a:rPr>
            <a:t>3</a:t>
          </a:r>
          <a:r>
            <a:rPr kumimoji="1" lang="ja-JP" altLang="ja-JP" sz="1100">
              <a:solidFill>
                <a:sysClr val="windowText" lastClr="000000"/>
              </a:solidFill>
              <a:effectLst/>
              <a:latin typeface="+mn-lt"/>
              <a:ea typeface="+mn-ea"/>
              <a:cs typeface="+mn-cs"/>
            </a:rPr>
            <a:t>節　</a:t>
          </a:r>
          <a:r>
            <a:rPr kumimoji="1" lang="en-US" altLang="ja-JP" sz="1100">
              <a:solidFill>
                <a:sysClr val="windowText" lastClr="000000"/>
              </a:solidFill>
              <a:effectLst/>
              <a:latin typeface="+mn-lt"/>
              <a:ea typeface="+mn-ea"/>
              <a:cs typeface="+mn-cs"/>
            </a:rPr>
            <a:t>6.2.1</a:t>
          </a:r>
          <a:r>
            <a:rPr kumimoji="1" lang="ja-JP" altLang="ja-JP" sz="1100">
              <a:solidFill>
                <a:sysClr val="windowText" lastClr="000000"/>
              </a:solidFill>
              <a:effectLst/>
              <a:latin typeface="+mn-lt"/>
              <a:ea typeface="+mn-ea"/>
              <a:cs typeface="+mn-cs"/>
            </a:rPr>
            <a:t>）</a:t>
          </a:r>
          <a:endParaRPr lang="ja-JP" altLang="ja-JP" sz="1100">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旧計算法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ver2</a:t>
          </a:r>
          <a:r>
            <a:rPr kumimoji="1" lang="ja-JP" altLang="en-US" sz="1100">
              <a:solidFill>
                <a:sysClr val="windowText" lastClr="000000"/>
              </a:solidFill>
              <a:effectLst/>
              <a:latin typeface="+mn-lt"/>
              <a:ea typeface="+mn-ea"/>
              <a:cs typeface="+mn-cs"/>
            </a:rPr>
            <a:t>系</a:t>
          </a:r>
          <a:r>
            <a:rPr kumimoji="1" lang="ja-JP" altLang="ja-JP" sz="1100">
              <a:solidFill>
                <a:sysClr val="windowText" lastClr="000000"/>
              </a:solidFill>
              <a:effectLst/>
              <a:latin typeface="+mn-lt"/>
              <a:ea typeface="+mn-ea"/>
              <a:cs typeface="+mn-cs"/>
            </a:rPr>
            <a:t>において主に使用されていた計算方法</a:t>
          </a:r>
          <a:r>
            <a:rPr kumimoji="1" lang="ja-JP" altLang="en-US" sz="1100">
              <a:solidFill>
                <a:sysClr val="windowText" lastClr="000000"/>
              </a:solidFill>
              <a:effectLst/>
              <a:latin typeface="+mn-lt"/>
              <a:ea typeface="+mn-ea"/>
              <a:cs typeface="+mn-cs"/>
            </a:rPr>
            <a:t>となり、土間床等の熱損失と基礎の熱損失（ただし立ち上がり高さ</a:t>
          </a:r>
          <a:r>
            <a:rPr kumimoji="1" lang="en-US" altLang="ja-JP" sz="1100">
              <a:solidFill>
                <a:sysClr val="windowText" lastClr="000000"/>
              </a:solidFill>
              <a:effectLst/>
              <a:latin typeface="+mn-lt"/>
              <a:ea typeface="+mn-ea"/>
              <a:cs typeface="+mn-cs"/>
            </a:rPr>
            <a:t>400mm</a:t>
          </a:r>
          <a:r>
            <a:rPr kumimoji="1" lang="ja-JP" altLang="en-US" sz="1100">
              <a:solidFill>
                <a:sysClr val="windowText" lastClr="000000"/>
              </a:solidFill>
              <a:effectLst/>
              <a:latin typeface="+mn-lt"/>
              <a:ea typeface="+mn-ea"/>
              <a:cs typeface="+mn-cs"/>
            </a:rPr>
            <a:t>まで）を併せて評価する方法。</a:t>
          </a: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n-lt"/>
              <a:ea typeface="+mn-ea"/>
              <a:cs typeface="+mn-cs"/>
            </a:rPr>
            <a:t>ver3</a:t>
          </a:r>
          <a:r>
            <a:rPr kumimoji="1" lang="ja-JP" altLang="en-US" sz="1100">
              <a:solidFill>
                <a:sysClr val="windowText" lastClr="000000"/>
              </a:solidFill>
              <a:effectLst/>
              <a:latin typeface="+mn-lt"/>
              <a:ea typeface="+mn-ea"/>
              <a:cs typeface="+mn-cs"/>
            </a:rPr>
            <a:t>系においては、当面の間用いることが可能。</a:t>
          </a:r>
          <a:endParaRPr kumimoji="1" lang="ja-JP"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（詳細：技術情報：第</a:t>
          </a:r>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章第</a:t>
          </a:r>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節付録 </a:t>
          </a:r>
          <a:r>
            <a:rPr kumimoji="1" lang="en-US" altLang="ja-JP" sz="1100">
              <a:solidFill>
                <a:sysClr val="windowText" lastClr="000000"/>
              </a:solidFill>
              <a:effectLst/>
              <a:latin typeface="+mn-lt"/>
              <a:ea typeface="+mn-ea"/>
              <a:cs typeface="+mn-cs"/>
            </a:rPr>
            <a:t>D </a:t>
          </a:r>
          <a:r>
            <a:rPr kumimoji="1" lang="ja-JP" altLang="en-US" sz="1100">
              <a:solidFill>
                <a:sysClr val="windowText" lastClr="000000"/>
              </a:solidFill>
              <a:effectLst/>
              <a:latin typeface="+mn-lt"/>
              <a:ea typeface="+mn-ea"/>
              <a:cs typeface="+mn-cs"/>
            </a:rPr>
            <a:t>）</a:t>
          </a:r>
          <a:endParaRPr kumimoji="1" lang="ja-JP" altLang="ja-JP" sz="1100">
            <a:solidFill>
              <a:sysClr val="windowText" lastClr="000000"/>
            </a:solidFill>
            <a:effectLst/>
            <a:latin typeface="+mn-lt"/>
            <a:ea typeface="+mn-ea"/>
            <a:cs typeface="+mn-cs"/>
          </a:endParaRPr>
        </a:p>
        <a:p>
          <a:endParaRPr kumimoji="1" lang="en-US" altLang="ja-JP" sz="1100">
            <a:solidFill>
              <a:sysClr val="windowText" lastClr="000000"/>
            </a:solidFill>
            <a:effectLst/>
            <a:latin typeface="+mn-lt"/>
            <a:ea typeface="+mn-ea"/>
            <a:cs typeface="+mn-cs"/>
          </a:endParaRPr>
        </a:p>
      </xdr:txBody>
    </xdr:sp>
    <xdr:clientData/>
  </xdr:twoCellAnchor>
  <xdr:twoCellAnchor>
    <xdr:from>
      <xdr:col>55</xdr:col>
      <xdr:colOff>89738</xdr:colOff>
      <xdr:row>10</xdr:row>
      <xdr:rowOff>136073</xdr:rowOff>
    </xdr:from>
    <xdr:to>
      <xdr:col>62</xdr:col>
      <xdr:colOff>227919</xdr:colOff>
      <xdr:row>28</xdr:row>
      <xdr:rowOff>85047</xdr:rowOff>
    </xdr:to>
    <xdr:sp macro="" textlink="">
      <xdr:nvSpPr>
        <xdr:cNvPr id="56" name="テキスト ボックス 55">
          <a:extLst>
            <a:ext uri="{FF2B5EF4-FFF2-40B4-BE49-F238E27FC236}">
              <a16:creationId xmlns:a16="http://schemas.microsoft.com/office/drawing/2014/main" id="{00000000-0008-0000-0A00-000038000000}"/>
            </a:ext>
          </a:extLst>
        </xdr:cNvPr>
        <xdr:cNvSpPr txBox="1"/>
      </xdr:nvSpPr>
      <xdr:spPr bwMode="auto">
        <a:xfrm>
          <a:off x="12243638" y="2641148"/>
          <a:ext cx="4938781" cy="440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200" b="1">
              <a:solidFill>
                <a:sysClr val="windowText" lastClr="000000"/>
              </a:solidFill>
            </a:rPr>
            <a:t>【</a:t>
          </a:r>
          <a:r>
            <a:rPr kumimoji="1" lang="ja-JP" altLang="en-US" sz="1200" b="1">
              <a:solidFill>
                <a:sysClr val="windowText" lastClr="000000"/>
              </a:solidFill>
            </a:rPr>
            <a:t>諸数値の算出について</a:t>
          </a:r>
          <a:r>
            <a:rPr kumimoji="1" lang="en-US" altLang="ja-JP" sz="1200" b="1">
              <a:solidFill>
                <a:sysClr val="windowText" lastClr="000000"/>
              </a:solidFill>
            </a:rPr>
            <a:t>】</a:t>
          </a:r>
        </a:p>
        <a:p>
          <a:r>
            <a:rPr kumimoji="1" lang="ja-JP" altLang="en-US" sz="1100">
              <a:solidFill>
                <a:sysClr val="windowText" lastClr="000000"/>
              </a:solidFill>
            </a:rPr>
            <a:t>①土間床等面積の算出</a:t>
          </a:r>
          <a:endParaRPr kumimoji="1" lang="en-US" altLang="ja-JP" sz="1100">
            <a:solidFill>
              <a:sysClr val="windowText" lastClr="000000"/>
            </a:solidFill>
          </a:endParaRPr>
        </a:p>
        <a:p>
          <a:pPr>
            <a:lnSpc>
              <a:spcPts val="500"/>
            </a:lnSpc>
          </a:pP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全面基礎断熱の場合</a:t>
          </a: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Ｌ１</a:t>
          </a:r>
          <a:r>
            <a:rPr kumimoji="1" lang="en-US" altLang="ja-JP" sz="1100">
              <a:solidFill>
                <a:sysClr val="windowText" lastClr="000000"/>
              </a:solidFill>
            </a:rPr>
            <a:t>×</a:t>
          </a:r>
          <a:r>
            <a:rPr kumimoji="1" lang="ja-JP" altLang="en-US" sz="1100">
              <a:solidFill>
                <a:sysClr val="windowText" lastClr="000000"/>
              </a:solidFill>
            </a:rPr>
            <a:t>Ｌ２</a:t>
          </a: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玄関土間等、床の一部が基礎断熱の場合</a:t>
          </a: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Ｌ３</a:t>
          </a:r>
          <a:r>
            <a:rPr kumimoji="1" lang="en-US" altLang="ja-JP" sz="1100">
              <a:solidFill>
                <a:sysClr val="windowText" lastClr="000000"/>
              </a:solidFill>
            </a:rPr>
            <a:t>×</a:t>
          </a:r>
          <a:r>
            <a:rPr kumimoji="1" lang="ja-JP" altLang="en-US" sz="1100">
              <a:solidFill>
                <a:sysClr val="windowText" lastClr="000000"/>
              </a:solidFill>
            </a:rPr>
            <a:t>Ｌ４</a:t>
          </a: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を求め入力する。</a:t>
          </a:r>
          <a:endParaRPr kumimoji="1" lang="en-US" altLang="ja-JP" sz="1100">
            <a:solidFill>
              <a:sysClr val="windowText" lastClr="000000"/>
            </a:solidFill>
          </a:endParaRPr>
        </a:p>
        <a:p>
          <a:pPr>
            <a:lnSpc>
              <a:spcPts val="1100"/>
            </a:lnSpc>
          </a:pPr>
          <a:endParaRPr kumimoji="1" lang="en-US" altLang="ja-JP" sz="1100">
            <a:solidFill>
              <a:sysClr val="windowText" lastClr="000000"/>
            </a:solidFill>
          </a:endParaRPr>
        </a:p>
        <a:p>
          <a:r>
            <a:rPr kumimoji="1" lang="ja-JP" altLang="ja-JP" sz="1100">
              <a:solidFill>
                <a:schemeClr val="dk1"/>
              </a:solidFill>
              <a:effectLst/>
              <a:latin typeface="+mn-lt"/>
              <a:ea typeface="+mn-ea"/>
              <a:cs typeface="+mn-cs"/>
            </a:rPr>
            <a:t>②土間床等の外周長さＬの算出</a:t>
          </a:r>
          <a:endParaRPr lang="ja-JP" altLang="ja-JP" sz="1100">
            <a:effectLst/>
          </a:endParaRPr>
        </a:p>
        <a:p>
          <a:r>
            <a:rPr kumimoji="1" lang="ja-JP" altLang="ja-JP" sz="1100">
              <a:solidFill>
                <a:schemeClr val="dk1"/>
              </a:solidFill>
              <a:effectLst/>
              <a:latin typeface="+mn-lt"/>
              <a:ea typeface="+mn-ea"/>
              <a:cs typeface="+mn-cs"/>
            </a:rPr>
            <a:t>　全面基礎断熱の場合</a:t>
          </a:r>
          <a:endParaRPr lang="ja-JP" altLang="ja-JP" sz="1100">
            <a:effectLst/>
          </a:endParaRPr>
        </a:p>
        <a:p>
          <a:r>
            <a:rPr kumimoji="1" lang="ja-JP" altLang="ja-JP" sz="1100">
              <a:solidFill>
                <a:schemeClr val="dk1"/>
              </a:solidFill>
              <a:effectLst/>
              <a:latin typeface="+mn-lt"/>
              <a:ea typeface="+mn-ea"/>
              <a:cs typeface="+mn-cs"/>
            </a:rPr>
            <a:t>　　（Ｌ１＋Ｌ２）</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２＝Ｌ</a:t>
          </a:r>
          <a:endParaRPr lang="ja-JP" altLang="ja-JP" sz="1100">
            <a:effectLst/>
          </a:endParaRPr>
        </a:p>
        <a:p>
          <a:r>
            <a:rPr kumimoji="1" lang="ja-JP" altLang="ja-JP" sz="1100">
              <a:solidFill>
                <a:schemeClr val="dk1"/>
              </a:solidFill>
              <a:effectLst/>
              <a:latin typeface="+mn-lt"/>
              <a:ea typeface="+mn-ea"/>
              <a:cs typeface="+mn-cs"/>
            </a:rPr>
            <a:t>　玄関土間等、床の一部が基礎断熱の場合</a:t>
          </a:r>
          <a:endParaRPr lang="ja-JP" altLang="ja-JP" sz="1100">
            <a:effectLst/>
          </a:endParaRPr>
        </a:p>
        <a:p>
          <a:r>
            <a:rPr kumimoji="1" lang="ja-JP" altLang="ja-JP" sz="1100">
              <a:solidFill>
                <a:schemeClr val="dk1"/>
              </a:solidFill>
              <a:effectLst/>
              <a:latin typeface="+mn-lt"/>
              <a:ea typeface="+mn-ea"/>
              <a:cs typeface="+mn-cs"/>
            </a:rPr>
            <a:t>　　・温度差係数</a:t>
          </a:r>
          <a:r>
            <a:rPr kumimoji="1" lang="en-US" altLang="ja-JP" sz="1100">
              <a:solidFill>
                <a:schemeClr val="dk1"/>
              </a:solidFill>
              <a:effectLst/>
              <a:latin typeface="+mn-lt"/>
              <a:ea typeface="+mn-ea"/>
              <a:cs typeface="+mn-cs"/>
            </a:rPr>
            <a:t>0.7</a:t>
          </a:r>
          <a:r>
            <a:rPr kumimoji="1" lang="ja-JP" altLang="ja-JP" sz="1100">
              <a:solidFill>
                <a:schemeClr val="dk1"/>
              </a:solidFill>
              <a:effectLst/>
              <a:latin typeface="+mn-lt"/>
              <a:ea typeface="+mn-ea"/>
              <a:cs typeface="+mn-cs"/>
            </a:rPr>
            <a:t>の部分</a:t>
          </a:r>
          <a:endParaRPr lang="ja-JP" altLang="ja-JP" sz="1100">
            <a:effectLst/>
          </a:endParaRPr>
        </a:p>
        <a:p>
          <a:r>
            <a:rPr kumimoji="1" lang="ja-JP" altLang="ja-JP" sz="1100">
              <a:solidFill>
                <a:schemeClr val="dk1"/>
              </a:solidFill>
              <a:effectLst/>
              <a:latin typeface="+mn-lt"/>
              <a:ea typeface="+mn-ea"/>
              <a:cs typeface="+mn-cs"/>
            </a:rPr>
            <a:t>　　　Ｌ３＋Ｌ４</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２＝Ｌ</a:t>
          </a:r>
          <a:endParaRPr lang="ja-JP" altLang="ja-JP" sz="1100">
            <a:effectLst/>
          </a:endParaRPr>
        </a:p>
        <a:p>
          <a:r>
            <a:rPr kumimoji="1" lang="ja-JP" altLang="ja-JP" sz="1100">
              <a:solidFill>
                <a:schemeClr val="dk1"/>
              </a:solidFill>
              <a:effectLst/>
              <a:latin typeface="+mn-lt"/>
              <a:ea typeface="+mn-ea"/>
              <a:cs typeface="+mn-cs"/>
            </a:rPr>
            <a:t>　　・温度差係数</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の部分</a:t>
          </a:r>
          <a:endParaRPr lang="ja-JP" altLang="ja-JP" sz="1100">
            <a:effectLst/>
          </a:endParaRPr>
        </a:p>
        <a:p>
          <a:r>
            <a:rPr kumimoji="1" lang="ja-JP" altLang="ja-JP" sz="1100">
              <a:solidFill>
                <a:schemeClr val="dk1"/>
              </a:solidFill>
              <a:effectLst/>
              <a:latin typeface="+mn-lt"/>
              <a:ea typeface="+mn-ea"/>
              <a:cs typeface="+mn-cs"/>
            </a:rPr>
            <a:t>　　　Ｌ３＝Ｌ</a:t>
          </a:r>
          <a:endParaRPr lang="ja-JP" altLang="ja-JP" sz="1100">
            <a:effectLst/>
          </a:endParaRPr>
        </a:p>
        <a:p>
          <a:r>
            <a:rPr kumimoji="1" lang="ja-JP" altLang="ja-JP" sz="1100">
              <a:solidFill>
                <a:schemeClr val="dk1"/>
              </a:solidFill>
              <a:effectLst/>
              <a:latin typeface="+mn-lt"/>
              <a:ea typeface="+mn-ea"/>
              <a:cs typeface="+mn-cs"/>
            </a:rPr>
            <a:t>　として入力する。</a:t>
          </a:r>
          <a:endParaRPr kumimoji="1" lang="en-US" altLang="ja-JP" sz="1100">
            <a:solidFill>
              <a:schemeClr val="dk1"/>
            </a:solidFill>
            <a:effectLst/>
            <a:latin typeface="+mn-lt"/>
            <a:ea typeface="+mn-ea"/>
            <a:cs typeface="+mn-cs"/>
          </a:endParaRPr>
        </a:p>
        <a:p>
          <a:endParaRPr kumimoji="1" lang="en-US" altLang="ja-JP" sz="1100">
            <a:solidFill>
              <a:schemeClr val="dk1"/>
            </a:solidFill>
            <a:effectLst/>
            <a:latin typeface="+mn-lt"/>
            <a:ea typeface="+mn-ea"/>
            <a:cs typeface="+mn-cs"/>
          </a:endParaRPr>
        </a:p>
        <a:p>
          <a:r>
            <a:rPr kumimoji="1" lang="ja-JP" altLang="ja-JP" sz="1100">
              <a:solidFill>
                <a:schemeClr val="dk1"/>
              </a:solidFill>
              <a:effectLst/>
              <a:latin typeface="+mn-lt"/>
              <a:ea typeface="+mn-ea"/>
              <a:cs typeface="+mn-cs"/>
            </a:rPr>
            <a:t>③</a:t>
          </a:r>
          <a:r>
            <a:rPr lang="ja-JP" altLang="ja-JP" sz="1100">
              <a:solidFill>
                <a:schemeClr val="dk1"/>
              </a:solidFill>
              <a:effectLst/>
              <a:latin typeface="+mn-lt"/>
              <a:ea typeface="+mn-ea"/>
              <a:cs typeface="+mn-cs"/>
            </a:rPr>
            <a:t>日射の当たらない基礎等とは、床下空間等の日射の当たらない基礎です。</a:t>
          </a:r>
          <a:endParaRPr lang="ja-JP" altLang="ja-JP" sz="1100">
            <a:effectLst/>
          </a:endParaRPr>
        </a:p>
        <a:p>
          <a:r>
            <a:rPr kumimoji="1" lang="ja-JP" altLang="ja-JP" sz="1100">
              <a:solidFill>
                <a:schemeClr val="dk1"/>
              </a:solidFill>
              <a:effectLst/>
              <a:latin typeface="+mn-lt"/>
              <a:ea typeface="+mn-ea"/>
              <a:cs typeface="+mn-cs"/>
            </a:rPr>
            <a:t>該当する場合はチェックを入れてください。チェックを入れると温度差係数</a:t>
          </a:r>
          <a:r>
            <a:rPr kumimoji="1" lang="en-US" altLang="ja-JP" sz="1100">
              <a:solidFill>
                <a:schemeClr val="dk1"/>
              </a:solidFill>
              <a:effectLst/>
              <a:latin typeface="+mn-lt"/>
              <a:ea typeface="+mn-ea"/>
              <a:cs typeface="+mn-cs"/>
            </a:rPr>
            <a:t>0.7</a:t>
          </a:r>
          <a:r>
            <a:rPr kumimoji="1" lang="ja-JP" altLang="ja-JP" sz="1100">
              <a:solidFill>
                <a:schemeClr val="dk1"/>
              </a:solidFill>
              <a:effectLst/>
              <a:latin typeface="+mn-lt"/>
              <a:ea typeface="+mn-ea"/>
              <a:cs typeface="+mn-cs"/>
            </a:rPr>
            <a:t>で計算します。</a:t>
          </a:r>
          <a:endParaRPr lang="ja-JP" altLang="ja-JP" sz="1100">
            <a:effectLst/>
          </a:endParaRPr>
        </a:p>
        <a:p>
          <a:endParaRPr kumimoji="1" lang="ja-JP" altLang="en-US" sz="1050">
            <a:solidFill>
              <a:sysClr val="windowText" lastClr="000000"/>
            </a:solidFill>
          </a:endParaRPr>
        </a:p>
      </xdr:txBody>
    </xdr:sp>
    <xdr:clientData/>
  </xdr:twoCellAnchor>
  <xdr:twoCellAnchor>
    <xdr:from>
      <xdr:col>44</xdr:col>
      <xdr:colOff>62525</xdr:colOff>
      <xdr:row>32</xdr:row>
      <xdr:rowOff>122466</xdr:rowOff>
    </xdr:from>
    <xdr:to>
      <xdr:col>49</xdr:col>
      <xdr:colOff>149679</xdr:colOff>
      <xdr:row>33</xdr:row>
      <xdr:rowOff>122465</xdr:rowOff>
    </xdr:to>
    <xdr:sp macro="" textlink="">
      <xdr:nvSpPr>
        <xdr:cNvPr id="57" name="テキスト ボックス 56">
          <a:extLst>
            <a:ext uri="{FF2B5EF4-FFF2-40B4-BE49-F238E27FC236}">
              <a16:creationId xmlns:a16="http://schemas.microsoft.com/office/drawing/2014/main" id="{00000000-0008-0000-0A00-000039000000}"/>
            </a:ext>
          </a:extLst>
        </xdr:cNvPr>
        <xdr:cNvSpPr txBox="1"/>
      </xdr:nvSpPr>
      <xdr:spPr bwMode="auto">
        <a:xfrm>
          <a:off x="8768375" y="8075841"/>
          <a:ext cx="1468279"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200" b="1">
              <a:solidFill>
                <a:sysClr val="windowText" lastClr="000000"/>
              </a:solidFill>
            </a:rPr>
            <a:t>【</a:t>
          </a:r>
          <a:r>
            <a:rPr kumimoji="1" lang="ja-JP" altLang="en-US" sz="1200" b="1">
              <a:solidFill>
                <a:sysClr val="windowText" lastClr="000000"/>
              </a:solidFill>
            </a:rPr>
            <a:t>基礎壁について</a:t>
          </a:r>
          <a:r>
            <a:rPr kumimoji="1" lang="en-US" altLang="ja-JP" sz="1200" b="1">
              <a:solidFill>
                <a:sysClr val="windowText" lastClr="000000"/>
              </a:solidFill>
            </a:rPr>
            <a:t>】</a:t>
          </a:r>
          <a:endParaRPr kumimoji="1" lang="ja-JP" altLang="en-US" sz="1100">
            <a:solidFill>
              <a:sysClr val="windowText" lastClr="000000"/>
            </a:solidFill>
          </a:endParaRPr>
        </a:p>
      </xdr:txBody>
    </xdr:sp>
    <xdr:clientData/>
  </xdr:twoCellAnchor>
  <xdr:twoCellAnchor editAs="oneCell">
    <xdr:from>
      <xdr:col>58</xdr:col>
      <xdr:colOff>381000</xdr:colOff>
      <xdr:row>34</xdr:row>
      <xdr:rowOff>115661</xdr:rowOff>
    </xdr:from>
    <xdr:to>
      <xdr:col>66</xdr:col>
      <xdr:colOff>306984</xdr:colOff>
      <xdr:row>44</xdr:row>
      <xdr:rowOff>67434</xdr:rowOff>
    </xdr:to>
    <xdr:pic>
      <xdr:nvPicPr>
        <xdr:cNvPr id="28" name="図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3"/>
        <a:stretch>
          <a:fillRect/>
        </a:stretch>
      </xdr:blipFill>
      <xdr:spPr>
        <a:xfrm>
          <a:off x="13695590" y="8688161"/>
          <a:ext cx="5096698" cy="2469094"/>
        </a:xfrm>
        <a:prstGeom prst="rect">
          <a:avLst/>
        </a:prstGeom>
      </xdr:spPr>
    </xdr:pic>
    <xdr:clientData/>
  </xdr:twoCellAnchor>
  <xdr:twoCellAnchor>
    <xdr:from>
      <xdr:col>44</xdr:col>
      <xdr:colOff>80214</xdr:colOff>
      <xdr:row>33</xdr:row>
      <xdr:rowOff>95250</xdr:rowOff>
    </xdr:from>
    <xdr:to>
      <xdr:col>48</xdr:col>
      <xdr:colOff>231320</xdr:colOff>
      <xdr:row>34</xdr:row>
      <xdr:rowOff>176893</xdr:rowOff>
    </xdr:to>
    <xdr:sp macro="" textlink="">
      <xdr:nvSpPr>
        <xdr:cNvPr id="59" name="テキスト ボックス 58">
          <a:extLst>
            <a:ext uri="{FF2B5EF4-FFF2-40B4-BE49-F238E27FC236}">
              <a16:creationId xmlns:a16="http://schemas.microsoft.com/office/drawing/2014/main" id="{00000000-0008-0000-0A00-00003B000000}"/>
            </a:ext>
          </a:extLst>
        </xdr:cNvPr>
        <xdr:cNvSpPr txBox="1"/>
      </xdr:nvSpPr>
      <xdr:spPr bwMode="auto">
        <a:xfrm>
          <a:off x="8224090" y="8416019"/>
          <a:ext cx="1185249" cy="333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b="1">
              <a:solidFill>
                <a:sysClr val="windowText" lastClr="000000"/>
              </a:solidFill>
            </a:rPr>
            <a:t>＜新計算法＞</a:t>
          </a:r>
          <a:endParaRPr kumimoji="1" lang="ja-JP" altLang="en-US" sz="1100">
            <a:solidFill>
              <a:sysClr val="windowText" lastClr="000000"/>
            </a:solidFill>
          </a:endParaRPr>
        </a:p>
      </xdr:txBody>
    </xdr:sp>
    <xdr:clientData/>
  </xdr:twoCellAnchor>
  <xdr:twoCellAnchor>
    <xdr:from>
      <xdr:col>59</xdr:col>
      <xdr:colOff>35311</xdr:colOff>
      <xdr:row>33</xdr:row>
      <xdr:rowOff>118381</xdr:rowOff>
    </xdr:from>
    <xdr:to>
      <xdr:col>60</xdr:col>
      <xdr:colOff>574220</xdr:colOff>
      <xdr:row>34</xdr:row>
      <xdr:rowOff>200024</xdr:rowOff>
    </xdr:to>
    <xdr:sp macro="" textlink="">
      <xdr:nvSpPr>
        <xdr:cNvPr id="60" name="テキスト ボックス 59">
          <a:extLst>
            <a:ext uri="{FF2B5EF4-FFF2-40B4-BE49-F238E27FC236}">
              <a16:creationId xmlns:a16="http://schemas.microsoft.com/office/drawing/2014/main" id="{00000000-0008-0000-0A00-00003C000000}"/>
            </a:ext>
          </a:extLst>
        </xdr:cNvPr>
        <xdr:cNvSpPr txBox="1"/>
      </xdr:nvSpPr>
      <xdr:spPr bwMode="auto">
        <a:xfrm>
          <a:off x="13996240" y="8439150"/>
          <a:ext cx="1185249" cy="333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b="1">
              <a:solidFill>
                <a:sysClr val="windowText" lastClr="000000"/>
              </a:solidFill>
            </a:rPr>
            <a:t>＜旧計算法＞</a:t>
          </a:r>
          <a:endParaRPr kumimoji="1" lang="ja-JP" altLang="en-US" sz="1100">
            <a:solidFill>
              <a:sysClr val="windowText" lastClr="000000"/>
            </a:solidFill>
          </a:endParaRPr>
        </a:p>
      </xdr:txBody>
    </xdr:sp>
    <xdr:clientData/>
  </xdr:twoCellAnchor>
  <xdr:twoCellAnchor>
    <xdr:from>
      <xdr:col>59</xdr:col>
      <xdr:colOff>12423</xdr:colOff>
      <xdr:row>38</xdr:row>
      <xdr:rowOff>194642</xdr:rowOff>
    </xdr:from>
    <xdr:to>
      <xdr:col>59</xdr:col>
      <xdr:colOff>592206</xdr:colOff>
      <xdr:row>39</xdr:row>
      <xdr:rowOff>178076</xdr:rowOff>
    </xdr:to>
    <xdr:sp macro="" textlink="">
      <xdr:nvSpPr>
        <xdr:cNvPr id="29" name="正方形/長方形 28">
          <a:extLst>
            <a:ext uri="{FF2B5EF4-FFF2-40B4-BE49-F238E27FC236}">
              <a16:creationId xmlns:a16="http://schemas.microsoft.com/office/drawing/2014/main" id="{00000000-0008-0000-0A00-00001D000000}"/>
            </a:ext>
          </a:extLst>
        </xdr:cNvPr>
        <xdr:cNvSpPr/>
      </xdr:nvSpPr>
      <xdr:spPr bwMode="auto">
        <a:xfrm>
          <a:off x="13898217" y="9810751"/>
          <a:ext cx="579783" cy="236054"/>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800"/>
            <a:t>（基礎壁）</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136072</xdr:colOff>
      <xdr:row>16</xdr:row>
      <xdr:rowOff>1601</xdr:rowOff>
    </xdr:from>
    <xdr:to>
      <xdr:col>16</xdr:col>
      <xdr:colOff>125425</xdr:colOff>
      <xdr:row>30</xdr:row>
      <xdr:rowOff>5122</xdr:rowOff>
    </xdr:to>
    <xdr:pic>
      <xdr:nvPicPr>
        <xdr:cNvPr id="2" name="Picture 4">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6072" y="5888051"/>
          <a:ext cx="5018553" cy="2403821"/>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230696</xdr:colOff>
      <xdr:row>0</xdr:row>
      <xdr:rowOff>0</xdr:rowOff>
    </xdr:from>
    <xdr:to>
      <xdr:col>10</xdr:col>
      <xdr:colOff>474155</xdr:colOff>
      <xdr:row>58</xdr:row>
      <xdr:rowOff>92075</xdr:rowOff>
    </xdr:to>
    <xdr:pic>
      <xdr:nvPicPr>
        <xdr:cNvPr id="17" name="図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696" y="0"/>
          <a:ext cx="6529959" cy="10036175"/>
        </a:xfrm>
        <a:prstGeom prst="rect">
          <a:avLst/>
        </a:prstGeom>
      </xdr:spPr>
    </xdr:pic>
    <xdr:clientData/>
  </xdr:twoCellAnchor>
  <xdr:twoCellAnchor editAs="oneCell">
    <xdr:from>
      <xdr:col>0</xdr:col>
      <xdr:colOff>221171</xdr:colOff>
      <xdr:row>59</xdr:row>
      <xdr:rowOff>0</xdr:rowOff>
    </xdr:from>
    <xdr:to>
      <xdr:col>10</xdr:col>
      <xdr:colOff>464630</xdr:colOff>
      <xdr:row>117</xdr:row>
      <xdr:rowOff>92075</xdr:rowOff>
    </xdr:to>
    <xdr:pic>
      <xdr:nvPicPr>
        <xdr:cNvPr id="18" name="図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171" y="10115550"/>
          <a:ext cx="7101459" cy="10036175"/>
        </a:xfrm>
        <a:prstGeom prst="rect">
          <a:avLst/>
        </a:prstGeom>
      </xdr:spPr>
    </xdr:pic>
    <xdr:clientData/>
  </xdr:twoCellAnchor>
  <xdr:twoCellAnchor editAs="oneCell">
    <xdr:from>
      <xdr:col>0</xdr:col>
      <xdr:colOff>221171</xdr:colOff>
      <xdr:row>118</xdr:row>
      <xdr:rowOff>0</xdr:rowOff>
    </xdr:from>
    <xdr:to>
      <xdr:col>10</xdr:col>
      <xdr:colOff>464630</xdr:colOff>
      <xdr:row>176</xdr:row>
      <xdr:rowOff>92075</xdr:rowOff>
    </xdr:to>
    <xdr:pic>
      <xdr:nvPicPr>
        <xdr:cNvPr id="19" name="図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1171" y="20231100"/>
          <a:ext cx="7101459" cy="10036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270944</xdr:colOff>
      <xdr:row>21</xdr:row>
      <xdr:rowOff>110657</xdr:rowOff>
    </xdr:from>
    <xdr:to>
      <xdr:col>7</xdr:col>
      <xdr:colOff>27314</xdr:colOff>
      <xdr:row>30</xdr:row>
      <xdr:rowOff>204508</xdr:rowOff>
    </xdr:to>
    <xdr:grpSp>
      <xdr:nvGrpSpPr>
        <xdr:cNvPr id="2" name="グループ化 2">
          <a:extLst>
            <a:ext uri="{FF2B5EF4-FFF2-40B4-BE49-F238E27FC236}">
              <a16:creationId xmlns:a16="http://schemas.microsoft.com/office/drawing/2014/main" id="{00000000-0008-0000-0100-000002000000}"/>
            </a:ext>
          </a:extLst>
        </xdr:cNvPr>
        <xdr:cNvGrpSpPr>
          <a:grpSpLocks/>
        </xdr:cNvGrpSpPr>
      </xdr:nvGrpSpPr>
      <xdr:grpSpPr bwMode="auto">
        <a:xfrm>
          <a:off x="338980" y="5607943"/>
          <a:ext cx="1552513" cy="2393458"/>
          <a:chOff x="447674" y="5345937"/>
          <a:chExt cx="2647457" cy="2740711"/>
        </a:xfrm>
      </xdr:grpSpPr>
      <xdr:pic>
        <xdr:nvPicPr>
          <xdr:cNvPr id="3" name="Picture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07521" name="Check Box 1" hidden="1">
              <a:extLst>
                <a:ext uri="{63B3BB69-23CF-44E3-9099-C40C66FF867C}">
                  <a14:compatExt spid="_x0000_s107521"/>
                </a:ext>
                <a:ext uri="{FF2B5EF4-FFF2-40B4-BE49-F238E27FC236}">
                  <a16:creationId xmlns:a16="http://schemas.microsoft.com/office/drawing/2014/main" id="{00000000-0008-0000-0100-00000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07522" name="Check Box 2" hidden="1">
              <a:extLst>
                <a:ext uri="{63B3BB69-23CF-44E3-9099-C40C66FF867C}">
                  <a14:compatExt spid="_x0000_s107522"/>
                </a:ext>
                <a:ext uri="{FF2B5EF4-FFF2-40B4-BE49-F238E27FC236}">
                  <a16:creationId xmlns:a16="http://schemas.microsoft.com/office/drawing/2014/main" id="{00000000-0008-0000-0100-00000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07523" name="Check Box 3" hidden="1">
              <a:extLst>
                <a:ext uri="{63B3BB69-23CF-44E3-9099-C40C66FF867C}">
                  <a14:compatExt spid="_x0000_s107523"/>
                </a:ext>
                <a:ext uri="{FF2B5EF4-FFF2-40B4-BE49-F238E27FC236}">
                  <a16:creationId xmlns:a16="http://schemas.microsoft.com/office/drawing/2014/main" id="{00000000-0008-0000-0100-00000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07524" name="Check Box 4" hidden="1">
              <a:extLst>
                <a:ext uri="{63B3BB69-23CF-44E3-9099-C40C66FF867C}">
                  <a14:compatExt spid="_x0000_s107524"/>
                </a:ext>
                <a:ext uri="{FF2B5EF4-FFF2-40B4-BE49-F238E27FC236}">
                  <a16:creationId xmlns:a16="http://schemas.microsoft.com/office/drawing/2014/main" id="{00000000-0008-0000-0100-00000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07525" name="Check Box 5" hidden="1">
              <a:extLst>
                <a:ext uri="{63B3BB69-23CF-44E3-9099-C40C66FF867C}">
                  <a14:compatExt spid="_x0000_s107525"/>
                </a:ext>
                <a:ext uri="{FF2B5EF4-FFF2-40B4-BE49-F238E27FC236}">
                  <a16:creationId xmlns:a16="http://schemas.microsoft.com/office/drawing/2014/main" id="{00000000-0008-0000-0100-000005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07526" name="Check Box 6" hidden="1">
              <a:extLst>
                <a:ext uri="{63B3BB69-23CF-44E3-9099-C40C66FF867C}">
                  <a14:compatExt spid="_x0000_s107526"/>
                </a:ext>
                <a:ext uri="{FF2B5EF4-FFF2-40B4-BE49-F238E27FC236}">
                  <a16:creationId xmlns:a16="http://schemas.microsoft.com/office/drawing/2014/main" id="{00000000-0008-0000-0100-000006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07527" name="Check Box 7" hidden="1">
              <a:extLst>
                <a:ext uri="{63B3BB69-23CF-44E3-9099-C40C66FF867C}">
                  <a14:compatExt spid="_x0000_s107527"/>
                </a:ext>
                <a:ext uri="{FF2B5EF4-FFF2-40B4-BE49-F238E27FC236}">
                  <a16:creationId xmlns:a16="http://schemas.microsoft.com/office/drawing/2014/main" id="{00000000-0008-0000-0100-00000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07528" name="Check Box 8" hidden="1">
              <a:extLst>
                <a:ext uri="{63B3BB69-23CF-44E3-9099-C40C66FF867C}">
                  <a14:compatExt spid="_x0000_s107528"/>
                </a:ext>
                <a:ext uri="{FF2B5EF4-FFF2-40B4-BE49-F238E27FC236}">
                  <a16:creationId xmlns:a16="http://schemas.microsoft.com/office/drawing/2014/main" id="{00000000-0008-0000-0100-000008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07529" name="Check Box 9" hidden="1">
              <a:extLst>
                <a:ext uri="{63B3BB69-23CF-44E3-9099-C40C66FF867C}">
                  <a14:compatExt spid="_x0000_s107529"/>
                </a:ext>
                <a:ext uri="{FF2B5EF4-FFF2-40B4-BE49-F238E27FC236}">
                  <a16:creationId xmlns:a16="http://schemas.microsoft.com/office/drawing/2014/main" id="{00000000-0008-0000-0100-000009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07530" name="Check Box 10" hidden="1">
              <a:extLst>
                <a:ext uri="{63B3BB69-23CF-44E3-9099-C40C66FF867C}">
                  <a14:compatExt spid="_x0000_s107530"/>
                </a:ext>
                <a:ext uri="{FF2B5EF4-FFF2-40B4-BE49-F238E27FC236}">
                  <a16:creationId xmlns:a16="http://schemas.microsoft.com/office/drawing/2014/main" id="{00000000-0008-0000-0100-00000A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07531" name="Check Box 11" hidden="1">
              <a:extLst>
                <a:ext uri="{63B3BB69-23CF-44E3-9099-C40C66FF867C}">
                  <a14:compatExt spid="_x0000_s107531"/>
                </a:ext>
                <a:ext uri="{FF2B5EF4-FFF2-40B4-BE49-F238E27FC236}">
                  <a16:creationId xmlns:a16="http://schemas.microsoft.com/office/drawing/2014/main" id="{00000000-0008-0000-0100-00000B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07532" name="Check Box 12" hidden="1">
              <a:extLst>
                <a:ext uri="{63B3BB69-23CF-44E3-9099-C40C66FF867C}">
                  <a14:compatExt spid="_x0000_s107532"/>
                </a:ext>
                <a:ext uri="{FF2B5EF4-FFF2-40B4-BE49-F238E27FC236}">
                  <a16:creationId xmlns:a16="http://schemas.microsoft.com/office/drawing/2014/main" id="{00000000-0008-0000-0100-00000C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257175</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2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257175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2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257175</xdr:rowOff>
        </xdr:to>
        <xdr:sp macro="" textlink="">
          <xdr:nvSpPr>
            <xdr:cNvPr id="117763" name="Check Box 3" hidden="1">
              <a:extLst>
                <a:ext uri="{63B3BB69-23CF-44E3-9099-C40C66FF867C}">
                  <a14:compatExt spid="_x0000_s117763"/>
                </a:ext>
                <a:ext uri="{FF2B5EF4-FFF2-40B4-BE49-F238E27FC236}">
                  <a16:creationId xmlns:a16="http://schemas.microsoft.com/office/drawing/2014/main" id="{00000000-0008-0000-0200-000003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257175</xdr:rowOff>
        </xdr:to>
        <xdr:sp macro="" textlink="">
          <xdr:nvSpPr>
            <xdr:cNvPr id="117764" name="Check Box 4" hidden="1">
              <a:extLst>
                <a:ext uri="{63B3BB69-23CF-44E3-9099-C40C66FF867C}">
                  <a14:compatExt spid="_x0000_s117764"/>
                </a:ext>
                <a:ext uri="{FF2B5EF4-FFF2-40B4-BE49-F238E27FC236}">
                  <a16:creationId xmlns:a16="http://schemas.microsoft.com/office/drawing/2014/main" id="{00000000-0008-0000-0200-000004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257175</xdr:rowOff>
        </xdr:to>
        <xdr:sp macro="" textlink="">
          <xdr:nvSpPr>
            <xdr:cNvPr id="117765" name="Check Box 5" hidden="1">
              <a:extLst>
                <a:ext uri="{63B3BB69-23CF-44E3-9099-C40C66FF867C}">
                  <a14:compatExt spid="_x0000_s117765"/>
                </a:ext>
                <a:ext uri="{FF2B5EF4-FFF2-40B4-BE49-F238E27FC236}">
                  <a16:creationId xmlns:a16="http://schemas.microsoft.com/office/drawing/2014/main" id="{00000000-0008-0000-0200-000005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257175</xdr:rowOff>
        </xdr:to>
        <xdr:sp macro="" textlink="">
          <xdr:nvSpPr>
            <xdr:cNvPr id="117766" name="Check Box 6" hidden="1">
              <a:extLst>
                <a:ext uri="{63B3BB69-23CF-44E3-9099-C40C66FF867C}">
                  <a14:compatExt spid="_x0000_s117766"/>
                </a:ext>
                <a:ext uri="{FF2B5EF4-FFF2-40B4-BE49-F238E27FC236}">
                  <a16:creationId xmlns:a16="http://schemas.microsoft.com/office/drawing/2014/main" id="{00000000-0008-0000-0200-000006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257175</xdr:rowOff>
        </xdr:to>
        <xdr:sp macro="" textlink="">
          <xdr:nvSpPr>
            <xdr:cNvPr id="117767" name="Check Box 7" hidden="1">
              <a:extLst>
                <a:ext uri="{63B3BB69-23CF-44E3-9099-C40C66FF867C}">
                  <a14:compatExt spid="_x0000_s117767"/>
                </a:ext>
                <a:ext uri="{FF2B5EF4-FFF2-40B4-BE49-F238E27FC236}">
                  <a16:creationId xmlns:a16="http://schemas.microsoft.com/office/drawing/2014/main" id="{00000000-0008-0000-0200-000007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257175</xdr:rowOff>
        </xdr:to>
        <xdr:sp macro="" textlink="">
          <xdr:nvSpPr>
            <xdr:cNvPr id="117768" name="Check Box 8" hidden="1">
              <a:extLst>
                <a:ext uri="{63B3BB69-23CF-44E3-9099-C40C66FF867C}">
                  <a14:compatExt spid="_x0000_s117768"/>
                </a:ext>
                <a:ext uri="{FF2B5EF4-FFF2-40B4-BE49-F238E27FC236}">
                  <a16:creationId xmlns:a16="http://schemas.microsoft.com/office/drawing/2014/main" id="{00000000-0008-0000-0200-000008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257175</xdr:rowOff>
        </xdr:to>
        <xdr:sp macro="" textlink="">
          <xdr:nvSpPr>
            <xdr:cNvPr id="117769" name="Check Box 9" hidden="1">
              <a:extLst>
                <a:ext uri="{63B3BB69-23CF-44E3-9099-C40C66FF867C}">
                  <a14:compatExt spid="_x0000_s117769"/>
                </a:ext>
                <a:ext uri="{FF2B5EF4-FFF2-40B4-BE49-F238E27FC236}">
                  <a16:creationId xmlns:a16="http://schemas.microsoft.com/office/drawing/2014/main" id="{00000000-0008-0000-0200-000009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257175</xdr:rowOff>
        </xdr:to>
        <xdr:sp macro="" textlink="">
          <xdr:nvSpPr>
            <xdr:cNvPr id="117770" name="Check Box 10" hidden="1">
              <a:extLst>
                <a:ext uri="{63B3BB69-23CF-44E3-9099-C40C66FF867C}">
                  <a14:compatExt spid="_x0000_s117770"/>
                </a:ext>
                <a:ext uri="{FF2B5EF4-FFF2-40B4-BE49-F238E27FC236}">
                  <a16:creationId xmlns:a16="http://schemas.microsoft.com/office/drawing/2014/main" id="{00000000-0008-0000-0200-00000A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257175</xdr:rowOff>
        </xdr:to>
        <xdr:sp macro="" textlink="">
          <xdr:nvSpPr>
            <xdr:cNvPr id="117771" name="Check Box 11" hidden="1">
              <a:extLst>
                <a:ext uri="{63B3BB69-23CF-44E3-9099-C40C66FF867C}">
                  <a14:compatExt spid="_x0000_s117771"/>
                </a:ext>
                <a:ext uri="{FF2B5EF4-FFF2-40B4-BE49-F238E27FC236}">
                  <a16:creationId xmlns:a16="http://schemas.microsoft.com/office/drawing/2014/main" id="{00000000-0008-0000-0200-00000B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257175</xdr:rowOff>
        </xdr:to>
        <xdr:sp macro="" textlink="">
          <xdr:nvSpPr>
            <xdr:cNvPr id="117772" name="Check Box 12" hidden="1">
              <a:extLst>
                <a:ext uri="{63B3BB69-23CF-44E3-9099-C40C66FF867C}">
                  <a14:compatExt spid="_x0000_s117772"/>
                </a:ext>
                <a:ext uri="{FF2B5EF4-FFF2-40B4-BE49-F238E27FC236}">
                  <a16:creationId xmlns:a16="http://schemas.microsoft.com/office/drawing/2014/main" id="{00000000-0008-0000-0200-00000C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2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3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3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300-00000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300-00000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300-00000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300-00000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300-00000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300-00000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300-00000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300-00000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300-00000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300-00000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3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19809" name="Check Box 1" hidden="1">
              <a:extLst>
                <a:ext uri="{63B3BB69-23CF-44E3-9099-C40C66FF867C}">
                  <a14:compatExt spid="_x0000_s119809"/>
                </a:ext>
                <a:ext uri="{FF2B5EF4-FFF2-40B4-BE49-F238E27FC236}">
                  <a16:creationId xmlns:a16="http://schemas.microsoft.com/office/drawing/2014/main" id="{00000000-0008-0000-0400-00000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19810" name="Check Box 2" hidden="1">
              <a:extLst>
                <a:ext uri="{63B3BB69-23CF-44E3-9099-C40C66FF867C}">
                  <a14:compatExt spid="_x0000_s119810"/>
                </a:ext>
                <a:ext uri="{FF2B5EF4-FFF2-40B4-BE49-F238E27FC236}">
                  <a16:creationId xmlns:a16="http://schemas.microsoft.com/office/drawing/2014/main" id="{00000000-0008-0000-0400-00000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19811" name="Check Box 3" hidden="1">
              <a:extLst>
                <a:ext uri="{63B3BB69-23CF-44E3-9099-C40C66FF867C}">
                  <a14:compatExt spid="_x0000_s119811"/>
                </a:ext>
                <a:ext uri="{FF2B5EF4-FFF2-40B4-BE49-F238E27FC236}">
                  <a16:creationId xmlns:a16="http://schemas.microsoft.com/office/drawing/2014/main" id="{00000000-0008-0000-0400-00000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19812" name="Check Box 4" hidden="1">
              <a:extLst>
                <a:ext uri="{63B3BB69-23CF-44E3-9099-C40C66FF867C}">
                  <a14:compatExt spid="_x0000_s119812"/>
                </a:ext>
                <a:ext uri="{FF2B5EF4-FFF2-40B4-BE49-F238E27FC236}">
                  <a16:creationId xmlns:a16="http://schemas.microsoft.com/office/drawing/2014/main" id="{00000000-0008-0000-0400-00000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19813" name="Check Box 5" hidden="1">
              <a:extLst>
                <a:ext uri="{63B3BB69-23CF-44E3-9099-C40C66FF867C}">
                  <a14:compatExt spid="_x0000_s119813"/>
                </a:ext>
                <a:ext uri="{FF2B5EF4-FFF2-40B4-BE49-F238E27FC236}">
                  <a16:creationId xmlns:a16="http://schemas.microsoft.com/office/drawing/2014/main" id="{00000000-0008-0000-0400-00000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19814" name="Check Box 6" hidden="1">
              <a:extLst>
                <a:ext uri="{63B3BB69-23CF-44E3-9099-C40C66FF867C}">
                  <a14:compatExt spid="_x0000_s119814"/>
                </a:ext>
                <a:ext uri="{FF2B5EF4-FFF2-40B4-BE49-F238E27FC236}">
                  <a16:creationId xmlns:a16="http://schemas.microsoft.com/office/drawing/2014/main" id="{00000000-0008-0000-0400-00000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19815" name="Check Box 7" hidden="1">
              <a:extLst>
                <a:ext uri="{63B3BB69-23CF-44E3-9099-C40C66FF867C}">
                  <a14:compatExt spid="_x0000_s119815"/>
                </a:ext>
                <a:ext uri="{FF2B5EF4-FFF2-40B4-BE49-F238E27FC236}">
                  <a16:creationId xmlns:a16="http://schemas.microsoft.com/office/drawing/2014/main" id="{00000000-0008-0000-0400-00000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19816" name="Check Box 8" hidden="1">
              <a:extLst>
                <a:ext uri="{63B3BB69-23CF-44E3-9099-C40C66FF867C}">
                  <a14:compatExt spid="_x0000_s119816"/>
                </a:ext>
                <a:ext uri="{FF2B5EF4-FFF2-40B4-BE49-F238E27FC236}">
                  <a16:creationId xmlns:a16="http://schemas.microsoft.com/office/drawing/2014/main" id="{00000000-0008-0000-0400-00000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19817" name="Check Box 9" hidden="1">
              <a:extLst>
                <a:ext uri="{63B3BB69-23CF-44E3-9099-C40C66FF867C}">
                  <a14:compatExt spid="_x0000_s119817"/>
                </a:ext>
                <a:ext uri="{FF2B5EF4-FFF2-40B4-BE49-F238E27FC236}">
                  <a16:creationId xmlns:a16="http://schemas.microsoft.com/office/drawing/2014/main" id="{00000000-0008-0000-0400-00000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4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4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4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4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20833" name="Check Box 1" hidden="1">
              <a:extLst>
                <a:ext uri="{63B3BB69-23CF-44E3-9099-C40C66FF867C}">
                  <a14:compatExt spid="_x0000_s120833"/>
                </a:ext>
                <a:ext uri="{FF2B5EF4-FFF2-40B4-BE49-F238E27FC236}">
                  <a16:creationId xmlns:a16="http://schemas.microsoft.com/office/drawing/2014/main" id="{00000000-0008-0000-0500-000001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20834" name="Check Box 2" hidden="1">
              <a:extLst>
                <a:ext uri="{63B3BB69-23CF-44E3-9099-C40C66FF867C}">
                  <a14:compatExt spid="_x0000_s120834"/>
                </a:ext>
                <a:ext uri="{FF2B5EF4-FFF2-40B4-BE49-F238E27FC236}">
                  <a16:creationId xmlns:a16="http://schemas.microsoft.com/office/drawing/2014/main" id="{00000000-0008-0000-0500-000002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20835" name="Check Box 3" hidden="1">
              <a:extLst>
                <a:ext uri="{63B3BB69-23CF-44E3-9099-C40C66FF867C}">
                  <a14:compatExt spid="_x0000_s120835"/>
                </a:ext>
                <a:ext uri="{FF2B5EF4-FFF2-40B4-BE49-F238E27FC236}">
                  <a16:creationId xmlns:a16="http://schemas.microsoft.com/office/drawing/2014/main" id="{00000000-0008-0000-0500-000003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20836" name="Check Box 4" hidden="1">
              <a:extLst>
                <a:ext uri="{63B3BB69-23CF-44E3-9099-C40C66FF867C}">
                  <a14:compatExt spid="_x0000_s120836"/>
                </a:ext>
                <a:ext uri="{FF2B5EF4-FFF2-40B4-BE49-F238E27FC236}">
                  <a16:creationId xmlns:a16="http://schemas.microsoft.com/office/drawing/2014/main" id="{00000000-0008-0000-0500-000004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20837" name="Check Box 5" hidden="1">
              <a:extLst>
                <a:ext uri="{63B3BB69-23CF-44E3-9099-C40C66FF867C}">
                  <a14:compatExt spid="_x0000_s120837"/>
                </a:ext>
                <a:ext uri="{FF2B5EF4-FFF2-40B4-BE49-F238E27FC236}">
                  <a16:creationId xmlns:a16="http://schemas.microsoft.com/office/drawing/2014/main" id="{00000000-0008-0000-0500-000005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20838" name="Check Box 6" hidden="1">
              <a:extLst>
                <a:ext uri="{63B3BB69-23CF-44E3-9099-C40C66FF867C}">
                  <a14:compatExt spid="_x0000_s120838"/>
                </a:ext>
                <a:ext uri="{FF2B5EF4-FFF2-40B4-BE49-F238E27FC236}">
                  <a16:creationId xmlns:a16="http://schemas.microsoft.com/office/drawing/2014/main" id="{00000000-0008-0000-0500-000006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20839" name="Check Box 7" hidden="1">
              <a:extLst>
                <a:ext uri="{63B3BB69-23CF-44E3-9099-C40C66FF867C}">
                  <a14:compatExt spid="_x0000_s120839"/>
                </a:ext>
                <a:ext uri="{FF2B5EF4-FFF2-40B4-BE49-F238E27FC236}">
                  <a16:creationId xmlns:a16="http://schemas.microsoft.com/office/drawing/2014/main" id="{00000000-0008-0000-0500-000007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20840" name="Check Box 8" hidden="1">
              <a:extLst>
                <a:ext uri="{63B3BB69-23CF-44E3-9099-C40C66FF867C}">
                  <a14:compatExt spid="_x0000_s120840"/>
                </a:ext>
                <a:ext uri="{FF2B5EF4-FFF2-40B4-BE49-F238E27FC236}">
                  <a16:creationId xmlns:a16="http://schemas.microsoft.com/office/drawing/2014/main" id="{00000000-0008-0000-0500-000008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20841" name="Check Box 9" hidden="1">
              <a:extLst>
                <a:ext uri="{63B3BB69-23CF-44E3-9099-C40C66FF867C}">
                  <a14:compatExt spid="_x0000_s120841"/>
                </a:ext>
                <a:ext uri="{FF2B5EF4-FFF2-40B4-BE49-F238E27FC236}">
                  <a16:creationId xmlns:a16="http://schemas.microsoft.com/office/drawing/2014/main" id="{00000000-0008-0000-0500-000009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20842" name="Check Box 10" hidden="1">
              <a:extLst>
                <a:ext uri="{63B3BB69-23CF-44E3-9099-C40C66FF867C}">
                  <a14:compatExt spid="_x0000_s120842"/>
                </a:ext>
                <a:ext uri="{FF2B5EF4-FFF2-40B4-BE49-F238E27FC236}">
                  <a16:creationId xmlns:a16="http://schemas.microsoft.com/office/drawing/2014/main" id="{00000000-0008-0000-0500-00000A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20843" name="Check Box 11" hidden="1">
              <a:extLst>
                <a:ext uri="{63B3BB69-23CF-44E3-9099-C40C66FF867C}">
                  <a14:compatExt spid="_x0000_s120843"/>
                </a:ext>
                <a:ext uri="{FF2B5EF4-FFF2-40B4-BE49-F238E27FC236}">
                  <a16:creationId xmlns:a16="http://schemas.microsoft.com/office/drawing/2014/main" id="{00000000-0008-0000-0500-00000B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20844" name="Check Box 12" hidden="1">
              <a:extLst>
                <a:ext uri="{63B3BB69-23CF-44E3-9099-C40C66FF867C}">
                  <a14:compatExt spid="_x0000_s120844"/>
                </a:ext>
                <a:ext uri="{FF2B5EF4-FFF2-40B4-BE49-F238E27FC236}">
                  <a16:creationId xmlns:a16="http://schemas.microsoft.com/office/drawing/2014/main" id="{00000000-0008-0000-0500-00000C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5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21857" name="Check Box 1" hidden="1">
              <a:extLst>
                <a:ext uri="{63B3BB69-23CF-44E3-9099-C40C66FF867C}">
                  <a14:compatExt spid="_x0000_s121857"/>
                </a:ext>
                <a:ext uri="{FF2B5EF4-FFF2-40B4-BE49-F238E27FC236}">
                  <a16:creationId xmlns:a16="http://schemas.microsoft.com/office/drawing/2014/main" id="{00000000-0008-0000-0600-00000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21858" name="Check Box 2" hidden="1">
              <a:extLst>
                <a:ext uri="{63B3BB69-23CF-44E3-9099-C40C66FF867C}">
                  <a14:compatExt spid="_x0000_s121858"/>
                </a:ext>
                <a:ext uri="{FF2B5EF4-FFF2-40B4-BE49-F238E27FC236}">
                  <a16:creationId xmlns:a16="http://schemas.microsoft.com/office/drawing/2014/main" id="{00000000-0008-0000-0600-00000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21859" name="Check Box 3" hidden="1">
              <a:extLst>
                <a:ext uri="{63B3BB69-23CF-44E3-9099-C40C66FF867C}">
                  <a14:compatExt spid="_x0000_s121859"/>
                </a:ext>
                <a:ext uri="{FF2B5EF4-FFF2-40B4-BE49-F238E27FC236}">
                  <a16:creationId xmlns:a16="http://schemas.microsoft.com/office/drawing/2014/main" id="{00000000-0008-0000-0600-00000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21860" name="Check Box 4" hidden="1">
              <a:extLst>
                <a:ext uri="{63B3BB69-23CF-44E3-9099-C40C66FF867C}">
                  <a14:compatExt spid="_x0000_s121860"/>
                </a:ext>
                <a:ext uri="{FF2B5EF4-FFF2-40B4-BE49-F238E27FC236}">
                  <a16:creationId xmlns:a16="http://schemas.microsoft.com/office/drawing/2014/main" id="{00000000-0008-0000-0600-00000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21861" name="Check Box 5" hidden="1">
              <a:extLst>
                <a:ext uri="{63B3BB69-23CF-44E3-9099-C40C66FF867C}">
                  <a14:compatExt spid="_x0000_s121861"/>
                </a:ext>
                <a:ext uri="{FF2B5EF4-FFF2-40B4-BE49-F238E27FC236}">
                  <a16:creationId xmlns:a16="http://schemas.microsoft.com/office/drawing/2014/main" id="{00000000-0008-0000-0600-00000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21862" name="Check Box 6" hidden="1">
              <a:extLst>
                <a:ext uri="{63B3BB69-23CF-44E3-9099-C40C66FF867C}">
                  <a14:compatExt spid="_x0000_s121862"/>
                </a:ext>
                <a:ext uri="{FF2B5EF4-FFF2-40B4-BE49-F238E27FC236}">
                  <a16:creationId xmlns:a16="http://schemas.microsoft.com/office/drawing/2014/main" id="{00000000-0008-0000-0600-00000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21863" name="Check Box 7" hidden="1">
              <a:extLst>
                <a:ext uri="{63B3BB69-23CF-44E3-9099-C40C66FF867C}">
                  <a14:compatExt spid="_x0000_s121863"/>
                </a:ext>
                <a:ext uri="{FF2B5EF4-FFF2-40B4-BE49-F238E27FC236}">
                  <a16:creationId xmlns:a16="http://schemas.microsoft.com/office/drawing/2014/main" id="{00000000-0008-0000-0600-00000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21864" name="Check Box 8" hidden="1">
              <a:extLst>
                <a:ext uri="{63B3BB69-23CF-44E3-9099-C40C66FF867C}">
                  <a14:compatExt spid="_x0000_s121864"/>
                </a:ext>
                <a:ext uri="{FF2B5EF4-FFF2-40B4-BE49-F238E27FC236}">
                  <a16:creationId xmlns:a16="http://schemas.microsoft.com/office/drawing/2014/main" id="{00000000-0008-0000-0600-00000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21865" name="Check Box 9" hidden="1">
              <a:extLst>
                <a:ext uri="{63B3BB69-23CF-44E3-9099-C40C66FF867C}">
                  <a14:compatExt spid="_x0000_s121865"/>
                </a:ext>
                <a:ext uri="{FF2B5EF4-FFF2-40B4-BE49-F238E27FC236}">
                  <a16:creationId xmlns:a16="http://schemas.microsoft.com/office/drawing/2014/main" id="{00000000-0008-0000-0600-00000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21866" name="Check Box 10" hidden="1">
              <a:extLst>
                <a:ext uri="{63B3BB69-23CF-44E3-9099-C40C66FF867C}">
                  <a14:compatExt spid="_x0000_s121866"/>
                </a:ext>
                <a:ext uri="{FF2B5EF4-FFF2-40B4-BE49-F238E27FC236}">
                  <a16:creationId xmlns:a16="http://schemas.microsoft.com/office/drawing/2014/main" id="{00000000-0008-0000-0600-00000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21867" name="Check Box 11" hidden="1">
              <a:extLst>
                <a:ext uri="{63B3BB69-23CF-44E3-9099-C40C66FF867C}">
                  <a14:compatExt spid="_x0000_s121867"/>
                </a:ext>
                <a:ext uri="{FF2B5EF4-FFF2-40B4-BE49-F238E27FC236}">
                  <a16:creationId xmlns:a16="http://schemas.microsoft.com/office/drawing/2014/main" id="{00000000-0008-0000-0600-00000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21868" name="Check Box 12" hidden="1">
              <a:extLst>
                <a:ext uri="{63B3BB69-23CF-44E3-9099-C40C66FF867C}">
                  <a14:compatExt spid="_x0000_s121868"/>
                </a:ext>
                <a:ext uri="{FF2B5EF4-FFF2-40B4-BE49-F238E27FC236}">
                  <a16:creationId xmlns:a16="http://schemas.microsoft.com/office/drawing/2014/main" id="{00000000-0008-0000-0600-00000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6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6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22881" name="Check Box 1" hidden="1">
              <a:extLst>
                <a:ext uri="{63B3BB69-23CF-44E3-9099-C40C66FF867C}">
                  <a14:compatExt spid="_x0000_s122881"/>
                </a:ext>
                <a:ext uri="{FF2B5EF4-FFF2-40B4-BE49-F238E27FC236}">
                  <a16:creationId xmlns:a16="http://schemas.microsoft.com/office/drawing/2014/main" id="{00000000-0008-0000-0700-00000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22882" name="Check Box 2" hidden="1">
              <a:extLst>
                <a:ext uri="{63B3BB69-23CF-44E3-9099-C40C66FF867C}">
                  <a14:compatExt spid="_x0000_s122882"/>
                </a:ext>
                <a:ext uri="{FF2B5EF4-FFF2-40B4-BE49-F238E27FC236}">
                  <a16:creationId xmlns:a16="http://schemas.microsoft.com/office/drawing/2014/main" id="{00000000-0008-0000-0700-00000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22883" name="Check Box 3" hidden="1">
              <a:extLst>
                <a:ext uri="{63B3BB69-23CF-44E3-9099-C40C66FF867C}">
                  <a14:compatExt spid="_x0000_s122883"/>
                </a:ext>
                <a:ext uri="{FF2B5EF4-FFF2-40B4-BE49-F238E27FC236}">
                  <a16:creationId xmlns:a16="http://schemas.microsoft.com/office/drawing/2014/main" id="{00000000-0008-0000-0700-00000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22884" name="Check Box 4" hidden="1">
              <a:extLst>
                <a:ext uri="{63B3BB69-23CF-44E3-9099-C40C66FF867C}">
                  <a14:compatExt spid="_x0000_s122884"/>
                </a:ext>
                <a:ext uri="{FF2B5EF4-FFF2-40B4-BE49-F238E27FC236}">
                  <a16:creationId xmlns:a16="http://schemas.microsoft.com/office/drawing/2014/main" id="{00000000-0008-0000-0700-00000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22885" name="Check Box 5" hidden="1">
              <a:extLst>
                <a:ext uri="{63B3BB69-23CF-44E3-9099-C40C66FF867C}">
                  <a14:compatExt spid="_x0000_s122885"/>
                </a:ext>
                <a:ext uri="{FF2B5EF4-FFF2-40B4-BE49-F238E27FC236}">
                  <a16:creationId xmlns:a16="http://schemas.microsoft.com/office/drawing/2014/main" id="{00000000-0008-0000-0700-00000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22886" name="Check Box 6" hidden="1">
              <a:extLst>
                <a:ext uri="{63B3BB69-23CF-44E3-9099-C40C66FF867C}">
                  <a14:compatExt spid="_x0000_s122886"/>
                </a:ext>
                <a:ext uri="{FF2B5EF4-FFF2-40B4-BE49-F238E27FC236}">
                  <a16:creationId xmlns:a16="http://schemas.microsoft.com/office/drawing/2014/main" id="{00000000-0008-0000-0700-00000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22887" name="Check Box 7" hidden="1">
              <a:extLst>
                <a:ext uri="{63B3BB69-23CF-44E3-9099-C40C66FF867C}">
                  <a14:compatExt spid="_x0000_s122887"/>
                </a:ext>
                <a:ext uri="{FF2B5EF4-FFF2-40B4-BE49-F238E27FC236}">
                  <a16:creationId xmlns:a16="http://schemas.microsoft.com/office/drawing/2014/main" id="{00000000-0008-0000-0700-00000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22888" name="Check Box 8" hidden="1">
              <a:extLst>
                <a:ext uri="{63B3BB69-23CF-44E3-9099-C40C66FF867C}">
                  <a14:compatExt spid="_x0000_s122888"/>
                </a:ext>
                <a:ext uri="{FF2B5EF4-FFF2-40B4-BE49-F238E27FC236}">
                  <a16:creationId xmlns:a16="http://schemas.microsoft.com/office/drawing/2014/main" id="{00000000-0008-0000-0700-00000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22889" name="Check Box 9" hidden="1">
              <a:extLst>
                <a:ext uri="{63B3BB69-23CF-44E3-9099-C40C66FF867C}">
                  <a14:compatExt spid="_x0000_s122889"/>
                </a:ext>
                <a:ext uri="{FF2B5EF4-FFF2-40B4-BE49-F238E27FC236}">
                  <a16:creationId xmlns:a16="http://schemas.microsoft.com/office/drawing/2014/main" id="{00000000-0008-0000-0700-00000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22890" name="Check Box 10" hidden="1">
              <a:extLst>
                <a:ext uri="{63B3BB69-23CF-44E3-9099-C40C66FF867C}">
                  <a14:compatExt spid="_x0000_s122890"/>
                </a:ext>
                <a:ext uri="{FF2B5EF4-FFF2-40B4-BE49-F238E27FC236}">
                  <a16:creationId xmlns:a16="http://schemas.microsoft.com/office/drawing/2014/main" id="{00000000-0008-0000-0700-00000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22891" name="Check Box 11" hidden="1">
              <a:extLst>
                <a:ext uri="{63B3BB69-23CF-44E3-9099-C40C66FF867C}">
                  <a14:compatExt spid="_x0000_s122891"/>
                </a:ext>
                <a:ext uri="{FF2B5EF4-FFF2-40B4-BE49-F238E27FC236}">
                  <a16:creationId xmlns:a16="http://schemas.microsoft.com/office/drawing/2014/main" id="{00000000-0008-0000-0700-00000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22892" name="Check Box 12" hidden="1">
              <a:extLst>
                <a:ext uri="{63B3BB69-23CF-44E3-9099-C40C66FF867C}">
                  <a14:compatExt spid="_x0000_s122892"/>
                </a:ext>
                <a:ext uri="{FF2B5EF4-FFF2-40B4-BE49-F238E27FC236}">
                  <a16:creationId xmlns:a16="http://schemas.microsoft.com/office/drawing/2014/main" id="{00000000-0008-0000-0700-00000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7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7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23905" name="Check Box 1" hidden="1">
              <a:extLst>
                <a:ext uri="{63B3BB69-23CF-44E3-9099-C40C66FF867C}">
                  <a14:compatExt spid="_x0000_s123905"/>
                </a:ext>
                <a:ext uri="{FF2B5EF4-FFF2-40B4-BE49-F238E27FC236}">
                  <a16:creationId xmlns:a16="http://schemas.microsoft.com/office/drawing/2014/main" id="{00000000-0008-0000-0800-00000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23906" name="Check Box 2" hidden="1">
              <a:extLst>
                <a:ext uri="{63B3BB69-23CF-44E3-9099-C40C66FF867C}">
                  <a14:compatExt spid="_x0000_s123906"/>
                </a:ext>
                <a:ext uri="{FF2B5EF4-FFF2-40B4-BE49-F238E27FC236}">
                  <a16:creationId xmlns:a16="http://schemas.microsoft.com/office/drawing/2014/main" id="{00000000-0008-0000-0800-00000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23907" name="Check Box 3" hidden="1">
              <a:extLst>
                <a:ext uri="{63B3BB69-23CF-44E3-9099-C40C66FF867C}">
                  <a14:compatExt spid="_x0000_s123907"/>
                </a:ext>
                <a:ext uri="{FF2B5EF4-FFF2-40B4-BE49-F238E27FC236}">
                  <a16:creationId xmlns:a16="http://schemas.microsoft.com/office/drawing/2014/main" id="{00000000-0008-0000-0800-00000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23908" name="Check Box 4" hidden="1">
              <a:extLst>
                <a:ext uri="{63B3BB69-23CF-44E3-9099-C40C66FF867C}">
                  <a14:compatExt spid="_x0000_s123908"/>
                </a:ext>
                <a:ext uri="{FF2B5EF4-FFF2-40B4-BE49-F238E27FC236}">
                  <a16:creationId xmlns:a16="http://schemas.microsoft.com/office/drawing/2014/main" id="{00000000-0008-0000-0800-00000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23909" name="Check Box 5" hidden="1">
              <a:extLst>
                <a:ext uri="{63B3BB69-23CF-44E3-9099-C40C66FF867C}">
                  <a14:compatExt spid="_x0000_s123909"/>
                </a:ext>
                <a:ext uri="{FF2B5EF4-FFF2-40B4-BE49-F238E27FC236}">
                  <a16:creationId xmlns:a16="http://schemas.microsoft.com/office/drawing/2014/main" id="{00000000-0008-0000-0800-00000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23910" name="Check Box 6" hidden="1">
              <a:extLst>
                <a:ext uri="{63B3BB69-23CF-44E3-9099-C40C66FF867C}">
                  <a14:compatExt spid="_x0000_s123910"/>
                </a:ext>
                <a:ext uri="{FF2B5EF4-FFF2-40B4-BE49-F238E27FC236}">
                  <a16:creationId xmlns:a16="http://schemas.microsoft.com/office/drawing/2014/main" id="{00000000-0008-0000-0800-00000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23911" name="Check Box 7" hidden="1">
              <a:extLst>
                <a:ext uri="{63B3BB69-23CF-44E3-9099-C40C66FF867C}">
                  <a14:compatExt spid="_x0000_s123911"/>
                </a:ext>
                <a:ext uri="{FF2B5EF4-FFF2-40B4-BE49-F238E27FC236}">
                  <a16:creationId xmlns:a16="http://schemas.microsoft.com/office/drawing/2014/main" id="{00000000-0008-0000-0800-00000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23912" name="Check Box 8" hidden="1">
              <a:extLst>
                <a:ext uri="{63B3BB69-23CF-44E3-9099-C40C66FF867C}">
                  <a14:compatExt spid="_x0000_s123912"/>
                </a:ext>
                <a:ext uri="{FF2B5EF4-FFF2-40B4-BE49-F238E27FC236}">
                  <a16:creationId xmlns:a16="http://schemas.microsoft.com/office/drawing/2014/main" id="{00000000-0008-0000-0800-00000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23913" name="Check Box 9" hidden="1">
              <a:extLst>
                <a:ext uri="{63B3BB69-23CF-44E3-9099-C40C66FF867C}">
                  <a14:compatExt spid="_x0000_s123913"/>
                </a:ext>
                <a:ext uri="{FF2B5EF4-FFF2-40B4-BE49-F238E27FC236}">
                  <a16:creationId xmlns:a16="http://schemas.microsoft.com/office/drawing/2014/main" id="{00000000-0008-0000-0800-00000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23914" name="Check Box 10" hidden="1">
              <a:extLst>
                <a:ext uri="{63B3BB69-23CF-44E3-9099-C40C66FF867C}">
                  <a14:compatExt spid="_x0000_s123914"/>
                </a:ext>
                <a:ext uri="{FF2B5EF4-FFF2-40B4-BE49-F238E27FC236}">
                  <a16:creationId xmlns:a16="http://schemas.microsoft.com/office/drawing/2014/main" id="{00000000-0008-0000-0800-00000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23915" name="Check Box 11" hidden="1">
              <a:extLst>
                <a:ext uri="{63B3BB69-23CF-44E3-9099-C40C66FF867C}">
                  <a14:compatExt spid="_x0000_s123915"/>
                </a:ext>
                <a:ext uri="{FF2B5EF4-FFF2-40B4-BE49-F238E27FC236}">
                  <a16:creationId xmlns:a16="http://schemas.microsoft.com/office/drawing/2014/main" id="{00000000-0008-0000-0800-00000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23916" name="Check Box 12" hidden="1">
              <a:extLst>
                <a:ext uri="{63B3BB69-23CF-44E3-9099-C40C66FF867C}">
                  <a14:compatExt spid="_x0000_s123916"/>
                </a:ext>
                <a:ext uri="{FF2B5EF4-FFF2-40B4-BE49-F238E27FC236}">
                  <a16:creationId xmlns:a16="http://schemas.microsoft.com/office/drawing/2014/main" id="{00000000-0008-0000-0800-00000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8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8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251\data\Users\USER\Desktop\&#12295;&#20316;&#26989;&#20013;&#12295;\ver2.0_mokuzou_kodate_hyoujunnyuryokug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UNALAB2016SVR\data\Users\015\Desktop\2021.09.24_&#65308;&#31561;&#32026;5&#23550;&#24540;&#65310;&#12304;&#27161;&#28310;&#20837;&#21147;&#22411;&#12305;ver2.2_mokuzou_kodate_hyoujunnyuryokug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61.0.1\&#25216;&#34899;&#37096;\501&#12304;&#12381;&#12398;&#20182;&#12305;&#20491;&#20154;\&#27178;&#23665;&#22317;\2021.08.16_&#20844;&#38283;&#29256;&#65288;&#12395;&#38306;&#12377;&#12427;&#20462;&#27491;&#65286;&#22825;&#31379;&#12399;&#12316;&#12395;&#38306;&#12377;&#12427;&#19981;&#20855;&#21512;&#12398;&#20462;&#27491;&#12288;&#29256;&#65289;\02_&#12304;&#27161;&#28310;&#20837;&#21147;&#22411;&#12305;ver2.1_mokuzou_kodate_hyoujunnyuryokugata_2103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UNALAB2016SVR\data\Users\015\Desktop\2021.09.06_&#22522;&#30990;&#21839;&#38988;\&#22522;&#30990;&#21839;&#389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お読みください）"/>
      <sheetName val="共通条件・結果"/>
      <sheetName val="Ａ（東）"/>
      <sheetName val="Ａ（北）"/>
      <sheetName val="Ａ（北東）"/>
      <sheetName val="Ａ（南東）"/>
      <sheetName val="Ａ（南）"/>
      <sheetName val="Ａ（南西）"/>
      <sheetName val="Ａ（西）"/>
      <sheetName val="Ａ（北西）"/>
      <sheetName val="Ｂ（屋根・床等）"/>
      <sheetName val="Ｃ（基礎）"/>
      <sheetName val="更新履歴"/>
    </sheetNames>
    <sheetDataSet>
      <sheetData sheetId="0"/>
      <sheetData sheetId="1">
        <row r="7">
          <cell r="AA7" t="str">
            <v>６地域</v>
          </cell>
        </row>
      </sheetData>
      <sheetData sheetId="2"/>
      <sheetData sheetId="3"/>
      <sheetData sheetId="4"/>
      <sheetData sheetId="5"/>
      <sheetData sheetId="6"/>
      <sheetData sheetId="7"/>
      <sheetData sheetId="8"/>
      <sheetData sheetId="9"/>
      <sheetData sheetId="10"/>
      <sheetData sheetId="11">
        <row r="29">
          <cell r="AE29" t="str">
            <v>南</v>
          </cell>
          <cell r="AM29" t="str">
            <v>南</v>
          </cell>
          <cell r="AN29">
            <v>0.434</v>
          </cell>
          <cell r="AO29" t="str">
            <v>南</v>
          </cell>
          <cell r="AP29">
            <v>0.93600000000000005</v>
          </cell>
        </row>
        <row r="30">
          <cell r="AE30" t="str">
            <v>東</v>
          </cell>
          <cell r="AM30" t="str">
            <v>東</v>
          </cell>
          <cell r="AN30">
            <v>0.51200000000000001</v>
          </cell>
          <cell r="AO30" t="str">
            <v>東</v>
          </cell>
          <cell r="AP30">
            <v>0.57899999999999996</v>
          </cell>
        </row>
        <row r="31">
          <cell r="AE31" t="str">
            <v>北</v>
          </cell>
          <cell r="AM31" t="str">
            <v>北</v>
          </cell>
          <cell r="AN31">
            <v>0.34100000000000003</v>
          </cell>
          <cell r="AO31" t="str">
            <v>北</v>
          </cell>
          <cell r="AP31">
            <v>0.26100000000000001</v>
          </cell>
        </row>
        <row r="32">
          <cell r="AE32" t="str">
            <v>西</v>
          </cell>
          <cell r="AM32" t="str">
            <v>西</v>
          </cell>
          <cell r="AN32">
            <v>0.504</v>
          </cell>
          <cell r="AO32" t="str">
            <v>西</v>
          </cell>
          <cell r="AP32">
            <v>0.52300000000000002</v>
          </cell>
        </row>
        <row r="33">
          <cell r="AE33" t="str">
            <v>南東</v>
          </cell>
          <cell r="AM33" t="str">
            <v>南東</v>
          </cell>
          <cell r="AN33">
            <v>0.498</v>
          </cell>
          <cell r="AO33" t="str">
            <v>南東</v>
          </cell>
          <cell r="AP33">
            <v>0.83299999999999996</v>
          </cell>
        </row>
        <row r="34">
          <cell r="AE34" t="str">
            <v>北東</v>
          </cell>
          <cell r="AM34" t="str">
            <v>北東</v>
          </cell>
          <cell r="AN34">
            <v>0.43099999999999999</v>
          </cell>
          <cell r="AO34" t="str">
            <v>北東</v>
          </cell>
          <cell r="AP34">
            <v>0.32500000000000001</v>
          </cell>
        </row>
        <row r="35">
          <cell r="AE35" t="str">
            <v>北西</v>
          </cell>
          <cell r="AM35" t="str">
            <v>北西</v>
          </cell>
          <cell r="AN35">
            <v>0.42699999999999999</v>
          </cell>
          <cell r="AO35" t="str">
            <v>北西</v>
          </cell>
          <cell r="AP35">
            <v>0.317</v>
          </cell>
        </row>
        <row r="36">
          <cell r="AE36" t="str">
            <v>南西</v>
          </cell>
          <cell r="AM36" t="str">
            <v>南西</v>
          </cell>
          <cell r="AN36">
            <v>0.49099999999999999</v>
          </cell>
          <cell r="AO36" t="str">
            <v>南西</v>
          </cell>
          <cell r="AP36">
            <v>0.76300000000000001</v>
          </cell>
        </row>
      </sheetData>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お読みください）"/>
      <sheetName val="共通条件・結果"/>
      <sheetName val="Ａ（北）"/>
      <sheetName val="Ａ（北東）"/>
      <sheetName val="Ａ（東）"/>
      <sheetName val="Ａ（南東）"/>
      <sheetName val="Ａ（南）"/>
      <sheetName val="Ａ（南西）"/>
      <sheetName val="Ａ（西）"/>
      <sheetName val="Ａ（北西）"/>
      <sheetName val="Ｂ（屋根・床等）"/>
      <sheetName val="Ｃ（基礎）"/>
      <sheetName val="更新履歴"/>
    </sheetNames>
    <sheetDataSet>
      <sheetData sheetId="0"/>
      <sheetData sheetId="1"/>
      <sheetData sheetId="2">
        <row r="43">
          <cell r="L43">
            <v>0</v>
          </cell>
        </row>
      </sheetData>
      <sheetData sheetId="3">
        <row r="43">
          <cell r="L43">
            <v>0</v>
          </cell>
        </row>
      </sheetData>
      <sheetData sheetId="4">
        <row r="43">
          <cell r="L43">
            <v>0</v>
          </cell>
        </row>
      </sheetData>
      <sheetData sheetId="5">
        <row r="43">
          <cell r="L43">
            <v>0</v>
          </cell>
        </row>
      </sheetData>
      <sheetData sheetId="6">
        <row r="43">
          <cell r="L43">
            <v>0</v>
          </cell>
        </row>
      </sheetData>
      <sheetData sheetId="7">
        <row r="43">
          <cell r="L43">
            <v>0</v>
          </cell>
        </row>
      </sheetData>
      <sheetData sheetId="8">
        <row r="43">
          <cell r="L43">
            <v>0</v>
          </cell>
        </row>
      </sheetData>
      <sheetData sheetId="9">
        <row r="43">
          <cell r="L43">
            <v>0</v>
          </cell>
        </row>
      </sheetData>
      <sheetData sheetId="10">
        <row r="32">
          <cell r="P32">
            <v>0</v>
          </cell>
        </row>
      </sheetData>
      <sheetData sheetId="11">
        <row r="15">
          <cell r="H15">
            <v>0</v>
          </cell>
        </row>
        <row r="35">
          <cell r="AE35" t="str">
            <v>南</v>
          </cell>
          <cell r="AM35" t="str">
            <v>南</v>
          </cell>
          <cell r="AN35" t="e">
            <v>#REF!</v>
          </cell>
          <cell r="AO35" t="str">
            <v>南</v>
          </cell>
          <cell r="AP35" t="e">
            <v>#REF!</v>
          </cell>
        </row>
        <row r="36">
          <cell r="AE36" t="str">
            <v>東</v>
          </cell>
          <cell r="AM36" t="str">
            <v>東</v>
          </cell>
          <cell r="AN36" t="e">
            <v>#REF!</v>
          </cell>
          <cell r="AO36" t="str">
            <v>東</v>
          </cell>
          <cell r="AP36" t="e">
            <v>#REF!</v>
          </cell>
        </row>
        <row r="37">
          <cell r="AE37" t="str">
            <v>北</v>
          </cell>
          <cell r="AM37" t="str">
            <v>北</v>
          </cell>
          <cell r="AN37" t="e">
            <v>#REF!</v>
          </cell>
          <cell r="AO37" t="str">
            <v>北</v>
          </cell>
          <cell r="AP37" t="e">
            <v>#REF!</v>
          </cell>
        </row>
        <row r="38">
          <cell r="AE38" t="str">
            <v>西</v>
          </cell>
          <cell r="AM38" t="str">
            <v>西</v>
          </cell>
          <cell r="AN38" t="e">
            <v>#REF!</v>
          </cell>
          <cell r="AO38" t="str">
            <v>西</v>
          </cell>
          <cell r="AP38" t="e">
            <v>#REF!</v>
          </cell>
        </row>
        <row r="39">
          <cell r="AE39" t="str">
            <v>南東</v>
          </cell>
          <cell r="AM39" t="str">
            <v>南東</v>
          </cell>
          <cell r="AN39" t="e">
            <v>#REF!</v>
          </cell>
          <cell r="AO39" t="str">
            <v>南東</v>
          </cell>
          <cell r="AP39" t="e">
            <v>#REF!</v>
          </cell>
        </row>
        <row r="40">
          <cell r="AE40" t="str">
            <v>北東</v>
          </cell>
          <cell r="AM40" t="str">
            <v>北東</v>
          </cell>
          <cell r="AN40" t="e">
            <v>#REF!</v>
          </cell>
          <cell r="AO40" t="str">
            <v>北東</v>
          </cell>
          <cell r="AP40" t="e">
            <v>#REF!</v>
          </cell>
        </row>
        <row r="41">
          <cell r="AE41" t="str">
            <v>北西</v>
          </cell>
          <cell r="AM41" t="str">
            <v>北西</v>
          </cell>
          <cell r="AN41" t="e">
            <v>#REF!</v>
          </cell>
          <cell r="AO41" t="str">
            <v>北西</v>
          </cell>
          <cell r="AP41" t="e">
            <v>#REF!</v>
          </cell>
        </row>
        <row r="42">
          <cell r="AE42" t="str">
            <v>南西</v>
          </cell>
          <cell r="AM42" t="str">
            <v>南西</v>
          </cell>
          <cell r="AN42" t="e">
            <v>#REF!</v>
          </cell>
          <cell r="AO42" t="str">
            <v>南西</v>
          </cell>
          <cell r="AP42" t="e">
            <v>#REF!</v>
          </cell>
        </row>
      </sheetData>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お読みください）"/>
      <sheetName val="共通条件・結果"/>
      <sheetName val="Ａ（北）"/>
      <sheetName val="Ａ（北東）"/>
      <sheetName val="Ａ（東）"/>
      <sheetName val="Ａ（南東）"/>
      <sheetName val="Ａ（南）"/>
      <sheetName val="Ａ（南西）"/>
      <sheetName val="Ａ（西）"/>
      <sheetName val="Ａ（北西）"/>
      <sheetName val="Ｂ（屋根・床等）"/>
      <sheetName val="Ｃ（基礎）"/>
      <sheetName val="更新履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9">
          <cell r="AE29" t="str">
            <v>南</v>
          </cell>
          <cell r="AM29" t="str">
            <v>南</v>
          </cell>
          <cell r="AN29" t="b">
            <v>0</v>
          </cell>
          <cell r="AO29" t="str">
            <v>南</v>
          </cell>
          <cell r="AP29" t="b">
            <v>0</v>
          </cell>
        </row>
        <row r="30">
          <cell r="AE30" t="str">
            <v>東</v>
          </cell>
          <cell r="AM30" t="str">
            <v>東</v>
          </cell>
          <cell r="AN30" t="b">
            <v>0</v>
          </cell>
          <cell r="AO30" t="str">
            <v>東</v>
          </cell>
          <cell r="AP30" t="b">
            <v>0</v>
          </cell>
        </row>
        <row r="31">
          <cell r="AE31" t="str">
            <v>北</v>
          </cell>
          <cell r="AM31" t="str">
            <v>北</v>
          </cell>
          <cell r="AN31" t="b">
            <v>0</v>
          </cell>
          <cell r="AO31" t="str">
            <v>北</v>
          </cell>
          <cell r="AP31" t="b">
            <v>0</v>
          </cell>
        </row>
        <row r="32">
          <cell r="AE32" t="str">
            <v>西</v>
          </cell>
          <cell r="AM32" t="str">
            <v>西</v>
          </cell>
          <cell r="AN32" t="b">
            <v>0</v>
          </cell>
          <cell r="AO32" t="str">
            <v>西</v>
          </cell>
          <cell r="AP32" t="b">
            <v>0</v>
          </cell>
        </row>
        <row r="33">
          <cell r="AE33" t="str">
            <v>南東</v>
          </cell>
          <cell r="AM33" t="str">
            <v>南東</v>
          </cell>
          <cell r="AN33" t="b">
            <v>0</v>
          </cell>
          <cell r="AO33" t="str">
            <v>南東</v>
          </cell>
          <cell r="AP33" t="b">
            <v>0</v>
          </cell>
        </row>
        <row r="34">
          <cell r="AE34" t="str">
            <v>北東</v>
          </cell>
          <cell r="AM34" t="str">
            <v>北東</v>
          </cell>
          <cell r="AN34" t="b">
            <v>0</v>
          </cell>
          <cell r="AO34" t="str">
            <v>北東</v>
          </cell>
          <cell r="AP34" t="b">
            <v>0</v>
          </cell>
        </row>
        <row r="35">
          <cell r="AE35" t="str">
            <v>北西</v>
          </cell>
          <cell r="AM35" t="str">
            <v>北西</v>
          </cell>
          <cell r="AN35" t="b">
            <v>0</v>
          </cell>
          <cell r="AO35" t="str">
            <v>北西</v>
          </cell>
          <cell r="AP35" t="b">
            <v>0</v>
          </cell>
        </row>
        <row r="36">
          <cell r="AE36" t="str">
            <v>南西</v>
          </cell>
          <cell r="AM36" t="str">
            <v>南西</v>
          </cell>
          <cell r="AN36" t="b">
            <v>0</v>
          </cell>
          <cell r="AO36" t="str">
            <v>南西</v>
          </cell>
          <cell r="AP36" t="b">
            <v>0</v>
          </cell>
        </row>
      </sheetData>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旧"/>
      <sheetName val="新"/>
      <sheetName val="提案1"/>
      <sheetName val="案1"/>
      <sheetName val="案2"/>
      <sheetName val="案3"/>
      <sheetName val="【参考】計算式の変遷"/>
    </sheetNames>
    <sheetDataSet>
      <sheetData sheetId="0" refreshError="1"/>
      <sheetData sheetId="1">
        <row r="35">
          <cell r="AE35" t="str">
            <v>南</v>
          </cell>
        </row>
        <row r="36">
          <cell r="AE36" t="str">
            <v>東</v>
          </cell>
        </row>
        <row r="37">
          <cell r="AE37" t="str">
            <v>北</v>
          </cell>
        </row>
        <row r="38">
          <cell r="AE38" t="str">
            <v>西</v>
          </cell>
        </row>
        <row r="39">
          <cell r="AE39" t="str">
            <v>南東</v>
          </cell>
        </row>
        <row r="40">
          <cell r="AE40" t="str">
            <v>北東</v>
          </cell>
        </row>
        <row r="41">
          <cell r="AE41" t="str">
            <v>北西</v>
          </cell>
        </row>
        <row r="42">
          <cell r="AE42" t="str">
            <v>南西</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1.xml"/><Relationship Id="rId13" Type="http://schemas.openxmlformats.org/officeDocument/2006/relationships/ctrlProp" Target="../ctrlProps/ctrlProp116.xml"/><Relationship Id="rId18" Type="http://schemas.openxmlformats.org/officeDocument/2006/relationships/ctrlProp" Target="../ctrlProps/ctrlProp121.xml"/><Relationship Id="rId26" Type="http://schemas.openxmlformats.org/officeDocument/2006/relationships/ctrlProp" Target="../ctrlProps/ctrlProp129.xml"/><Relationship Id="rId3" Type="http://schemas.openxmlformats.org/officeDocument/2006/relationships/vmlDrawing" Target="../drawings/vmlDrawing10.vml"/><Relationship Id="rId21" Type="http://schemas.openxmlformats.org/officeDocument/2006/relationships/ctrlProp" Target="../ctrlProps/ctrlProp124.xml"/><Relationship Id="rId7" Type="http://schemas.openxmlformats.org/officeDocument/2006/relationships/ctrlProp" Target="../ctrlProps/ctrlProp110.xml"/><Relationship Id="rId12" Type="http://schemas.openxmlformats.org/officeDocument/2006/relationships/ctrlProp" Target="../ctrlProps/ctrlProp115.xml"/><Relationship Id="rId17" Type="http://schemas.openxmlformats.org/officeDocument/2006/relationships/ctrlProp" Target="../ctrlProps/ctrlProp120.xml"/><Relationship Id="rId25" Type="http://schemas.openxmlformats.org/officeDocument/2006/relationships/ctrlProp" Target="../ctrlProps/ctrlProp128.xml"/><Relationship Id="rId2" Type="http://schemas.openxmlformats.org/officeDocument/2006/relationships/drawing" Target="../drawings/drawing11.xml"/><Relationship Id="rId16" Type="http://schemas.openxmlformats.org/officeDocument/2006/relationships/ctrlProp" Target="../ctrlProps/ctrlProp119.xml"/><Relationship Id="rId20" Type="http://schemas.openxmlformats.org/officeDocument/2006/relationships/ctrlProp" Target="../ctrlProps/ctrlProp123.xml"/><Relationship Id="rId29" Type="http://schemas.openxmlformats.org/officeDocument/2006/relationships/comments" Target="../comments9.xml"/><Relationship Id="rId1" Type="http://schemas.openxmlformats.org/officeDocument/2006/relationships/printerSettings" Target="../printerSettings/printerSettings11.bin"/><Relationship Id="rId6" Type="http://schemas.openxmlformats.org/officeDocument/2006/relationships/ctrlProp" Target="../ctrlProps/ctrlProp109.xml"/><Relationship Id="rId11" Type="http://schemas.openxmlformats.org/officeDocument/2006/relationships/ctrlProp" Target="../ctrlProps/ctrlProp114.xml"/><Relationship Id="rId24" Type="http://schemas.openxmlformats.org/officeDocument/2006/relationships/ctrlProp" Target="../ctrlProps/ctrlProp127.xml"/><Relationship Id="rId5" Type="http://schemas.openxmlformats.org/officeDocument/2006/relationships/ctrlProp" Target="../ctrlProps/ctrlProp108.xml"/><Relationship Id="rId15" Type="http://schemas.openxmlformats.org/officeDocument/2006/relationships/ctrlProp" Target="../ctrlProps/ctrlProp118.xml"/><Relationship Id="rId23" Type="http://schemas.openxmlformats.org/officeDocument/2006/relationships/ctrlProp" Target="../ctrlProps/ctrlProp126.xml"/><Relationship Id="rId28" Type="http://schemas.openxmlformats.org/officeDocument/2006/relationships/ctrlProp" Target="../ctrlProps/ctrlProp131.xml"/><Relationship Id="rId10" Type="http://schemas.openxmlformats.org/officeDocument/2006/relationships/ctrlProp" Target="../ctrlProps/ctrlProp113.xml"/><Relationship Id="rId19" Type="http://schemas.openxmlformats.org/officeDocument/2006/relationships/ctrlProp" Target="../ctrlProps/ctrlProp122.xml"/><Relationship Id="rId4" Type="http://schemas.openxmlformats.org/officeDocument/2006/relationships/ctrlProp" Target="../ctrlProps/ctrlProp107.xml"/><Relationship Id="rId9" Type="http://schemas.openxmlformats.org/officeDocument/2006/relationships/ctrlProp" Target="../ctrlProps/ctrlProp112.xml"/><Relationship Id="rId14" Type="http://schemas.openxmlformats.org/officeDocument/2006/relationships/ctrlProp" Target="../ctrlProps/ctrlProp117.xml"/><Relationship Id="rId22" Type="http://schemas.openxmlformats.org/officeDocument/2006/relationships/ctrlProp" Target="../ctrlProps/ctrlProp125.xml"/><Relationship Id="rId27" Type="http://schemas.openxmlformats.org/officeDocument/2006/relationships/ctrlProp" Target="../ctrlProps/ctrlProp13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2.xml"/><Relationship Id="rId16"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3" Type="http://schemas.openxmlformats.org/officeDocument/2006/relationships/vmlDrawing" Target="../drawings/vmlDrawing3.vml"/><Relationship Id="rId7" Type="http://schemas.openxmlformats.org/officeDocument/2006/relationships/ctrlProp" Target="../ctrlProps/ctrlProp26.xml"/><Relationship Id="rId12" Type="http://schemas.openxmlformats.org/officeDocument/2006/relationships/ctrlProp" Target="../ctrlProps/ctrlProp31.xml"/><Relationship Id="rId2" Type="http://schemas.openxmlformats.org/officeDocument/2006/relationships/drawing" Target="../drawings/drawing3.xml"/><Relationship Id="rId16" Type="http://schemas.openxmlformats.org/officeDocument/2006/relationships/comments" Target="../comments2.xml"/><Relationship Id="rId1" Type="http://schemas.openxmlformats.org/officeDocument/2006/relationships/printerSettings" Target="../printerSettings/printerSettings3.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3" Type="http://schemas.openxmlformats.org/officeDocument/2006/relationships/vmlDrawing" Target="../drawings/vmlDrawing4.vml"/><Relationship Id="rId7" Type="http://schemas.openxmlformats.org/officeDocument/2006/relationships/ctrlProp" Target="../ctrlProps/ctrlProp38.xml"/><Relationship Id="rId12" Type="http://schemas.openxmlformats.org/officeDocument/2006/relationships/ctrlProp" Target="../ctrlProps/ctrlProp43.xml"/><Relationship Id="rId2" Type="http://schemas.openxmlformats.org/officeDocument/2006/relationships/drawing" Target="../drawings/drawing4.xml"/><Relationship Id="rId16" Type="http://schemas.openxmlformats.org/officeDocument/2006/relationships/comments" Target="../comments3.xml"/><Relationship Id="rId1" Type="http://schemas.openxmlformats.org/officeDocument/2006/relationships/printerSettings" Target="../printerSettings/printerSettings4.bin"/><Relationship Id="rId6" Type="http://schemas.openxmlformats.org/officeDocument/2006/relationships/ctrlProp" Target="../ctrlProps/ctrlProp37.xml"/><Relationship Id="rId11" Type="http://schemas.openxmlformats.org/officeDocument/2006/relationships/ctrlProp" Target="../ctrlProps/ctrlProp42.xml"/><Relationship Id="rId5" Type="http://schemas.openxmlformats.org/officeDocument/2006/relationships/ctrlProp" Target="../ctrlProps/ctrlProp36.xml"/><Relationship Id="rId15" Type="http://schemas.openxmlformats.org/officeDocument/2006/relationships/ctrlProp" Target="../ctrlProps/ctrlProp4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3" Type="http://schemas.openxmlformats.org/officeDocument/2006/relationships/vmlDrawing" Target="../drawings/vmlDrawing5.vml"/><Relationship Id="rId7" Type="http://schemas.openxmlformats.org/officeDocument/2006/relationships/ctrlProp" Target="../ctrlProps/ctrlProp50.xml"/><Relationship Id="rId12" Type="http://schemas.openxmlformats.org/officeDocument/2006/relationships/ctrlProp" Target="../ctrlProps/ctrlProp55.xml"/><Relationship Id="rId2" Type="http://schemas.openxmlformats.org/officeDocument/2006/relationships/drawing" Target="../drawings/drawing5.xml"/><Relationship Id="rId16"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trlProp" Target="../ctrlProps/ctrlProp49.xml"/><Relationship Id="rId11" Type="http://schemas.openxmlformats.org/officeDocument/2006/relationships/ctrlProp" Target="../ctrlProps/ctrlProp54.xml"/><Relationship Id="rId5" Type="http://schemas.openxmlformats.org/officeDocument/2006/relationships/ctrlProp" Target="../ctrlProps/ctrlProp48.xml"/><Relationship Id="rId15" Type="http://schemas.openxmlformats.org/officeDocument/2006/relationships/ctrlProp" Target="../ctrlProps/ctrlProp58.xml"/><Relationship Id="rId10" Type="http://schemas.openxmlformats.org/officeDocument/2006/relationships/ctrlProp" Target="../ctrlProps/ctrlProp53.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3.xml"/><Relationship Id="rId13" Type="http://schemas.openxmlformats.org/officeDocument/2006/relationships/ctrlProp" Target="../ctrlProps/ctrlProp68.xml"/><Relationship Id="rId3" Type="http://schemas.openxmlformats.org/officeDocument/2006/relationships/vmlDrawing" Target="../drawings/vmlDrawing6.vml"/><Relationship Id="rId7" Type="http://schemas.openxmlformats.org/officeDocument/2006/relationships/ctrlProp" Target="../ctrlProps/ctrlProp62.xml"/><Relationship Id="rId12" Type="http://schemas.openxmlformats.org/officeDocument/2006/relationships/ctrlProp" Target="../ctrlProps/ctrlProp67.xml"/><Relationship Id="rId2" Type="http://schemas.openxmlformats.org/officeDocument/2006/relationships/drawing" Target="../drawings/drawing6.xml"/><Relationship Id="rId16" Type="http://schemas.openxmlformats.org/officeDocument/2006/relationships/comments" Target="../comments5.xml"/><Relationship Id="rId1" Type="http://schemas.openxmlformats.org/officeDocument/2006/relationships/printerSettings" Target="../printerSettings/printerSettings6.bin"/><Relationship Id="rId6" Type="http://schemas.openxmlformats.org/officeDocument/2006/relationships/ctrlProp" Target="../ctrlProps/ctrlProp61.xml"/><Relationship Id="rId11" Type="http://schemas.openxmlformats.org/officeDocument/2006/relationships/ctrlProp" Target="../ctrlProps/ctrlProp66.xml"/><Relationship Id="rId5" Type="http://schemas.openxmlformats.org/officeDocument/2006/relationships/ctrlProp" Target="../ctrlProps/ctrlProp60.xml"/><Relationship Id="rId15" Type="http://schemas.openxmlformats.org/officeDocument/2006/relationships/ctrlProp" Target="../ctrlProps/ctrlProp70.xml"/><Relationship Id="rId10" Type="http://schemas.openxmlformats.org/officeDocument/2006/relationships/ctrlProp" Target="../ctrlProps/ctrlProp65.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5.xml"/><Relationship Id="rId13" Type="http://schemas.openxmlformats.org/officeDocument/2006/relationships/ctrlProp" Target="../ctrlProps/ctrlProp80.xml"/><Relationship Id="rId3" Type="http://schemas.openxmlformats.org/officeDocument/2006/relationships/vmlDrawing" Target="../drawings/vmlDrawing7.vml"/><Relationship Id="rId7" Type="http://schemas.openxmlformats.org/officeDocument/2006/relationships/ctrlProp" Target="../ctrlProps/ctrlProp74.xml"/><Relationship Id="rId12" Type="http://schemas.openxmlformats.org/officeDocument/2006/relationships/ctrlProp" Target="../ctrlProps/ctrlProp79.xml"/><Relationship Id="rId2" Type="http://schemas.openxmlformats.org/officeDocument/2006/relationships/drawing" Target="../drawings/drawing7.xml"/><Relationship Id="rId16" Type="http://schemas.openxmlformats.org/officeDocument/2006/relationships/comments" Target="../comments6.xml"/><Relationship Id="rId1" Type="http://schemas.openxmlformats.org/officeDocument/2006/relationships/printerSettings" Target="../printerSettings/printerSettings7.bin"/><Relationship Id="rId6" Type="http://schemas.openxmlformats.org/officeDocument/2006/relationships/ctrlProp" Target="../ctrlProps/ctrlProp73.xml"/><Relationship Id="rId11" Type="http://schemas.openxmlformats.org/officeDocument/2006/relationships/ctrlProp" Target="../ctrlProps/ctrlProp78.xml"/><Relationship Id="rId5" Type="http://schemas.openxmlformats.org/officeDocument/2006/relationships/ctrlProp" Target="../ctrlProps/ctrlProp72.xml"/><Relationship Id="rId15" Type="http://schemas.openxmlformats.org/officeDocument/2006/relationships/ctrlProp" Target="../ctrlProps/ctrlProp82.xml"/><Relationship Id="rId10" Type="http://schemas.openxmlformats.org/officeDocument/2006/relationships/ctrlProp" Target="../ctrlProps/ctrlProp77.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7.xml"/><Relationship Id="rId13" Type="http://schemas.openxmlformats.org/officeDocument/2006/relationships/ctrlProp" Target="../ctrlProps/ctrlProp92.xml"/><Relationship Id="rId3" Type="http://schemas.openxmlformats.org/officeDocument/2006/relationships/vmlDrawing" Target="../drawings/vmlDrawing8.vml"/><Relationship Id="rId7" Type="http://schemas.openxmlformats.org/officeDocument/2006/relationships/ctrlProp" Target="../ctrlProps/ctrlProp86.xml"/><Relationship Id="rId12" Type="http://schemas.openxmlformats.org/officeDocument/2006/relationships/ctrlProp" Target="../ctrlProps/ctrlProp91.xml"/><Relationship Id="rId2" Type="http://schemas.openxmlformats.org/officeDocument/2006/relationships/drawing" Target="../drawings/drawing8.xml"/><Relationship Id="rId16" Type="http://schemas.openxmlformats.org/officeDocument/2006/relationships/comments" Target="../comments7.xml"/><Relationship Id="rId1" Type="http://schemas.openxmlformats.org/officeDocument/2006/relationships/printerSettings" Target="../printerSettings/printerSettings8.bin"/><Relationship Id="rId6" Type="http://schemas.openxmlformats.org/officeDocument/2006/relationships/ctrlProp" Target="../ctrlProps/ctrlProp85.xml"/><Relationship Id="rId11" Type="http://schemas.openxmlformats.org/officeDocument/2006/relationships/ctrlProp" Target="../ctrlProps/ctrlProp90.xml"/><Relationship Id="rId5" Type="http://schemas.openxmlformats.org/officeDocument/2006/relationships/ctrlProp" Target="../ctrlProps/ctrlProp84.xml"/><Relationship Id="rId15" Type="http://schemas.openxmlformats.org/officeDocument/2006/relationships/ctrlProp" Target="../ctrlProps/ctrlProp94.xml"/><Relationship Id="rId10" Type="http://schemas.openxmlformats.org/officeDocument/2006/relationships/ctrlProp" Target="../ctrlProps/ctrlProp89.xml"/><Relationship Id="rId4" Type="http://schemas.openxmlformats.org/officeDocument/2006/relationships/ctrlProp" Target="../ctrlProps/ctrlProp83.xml"/><Relationship Id="rId9" Type="http://schemas.openxmlformats.org/officeDocument/2006/relationships/ctrlProp" Target="../ctrlProps/ctrlProp88.xml"/><Relationship Id="rId14" Type="http://schemas.openxmlformats.org/officeDocument/2006/relationships/ctrlProp" Target="../ctrlProps/ctrlProp9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3" Type="http://schemas.openxmlformats.org/officeDocument/2006/relationships/vmlDrawing" Target="../drawings/vmlDrawing9.vml"/><Relationship Id="rId7" Type="http://schemas.openxmlformats.org/officeDocument/2006/relationships/ctrlProp" Target="../ctrlProps/ctrlProp98.xml"/><Relationship Id="rId12" Type="http://schemas.openxmlformats.org/officeDocument/2006/relationships/ctrlProp" Target="../ctrlProps/ctrlProp103.xml"/><Relationship Id="rId2" Type="http://schemas.openxmlformats.org/officeDocument/2006/relationships/drawing" Target="../drawings/drawing9.xml"/><Relationship Id="rId16" Type="http://schemas.openxmlformats.org/officeDocument/2006/relationships/comments" Target="../comments8.xml"/><Relationship Id="rId1" Type="http://schemas.openxmlformats.org/officeDocument/2006/relationships/printerSettings" Target="../printerSettings/printerSettings9.bin"/><Relationship Id="rId6" Type="http://schemas.openxmlformats.org/officeDocument/2006/relationships/ctrlProp" Target="../ctrlProps/ctrlProp97.xml"/><Relationship Id="rId11" Type="http://schemas.openxmlformats.org/officeDocument/2006/relationships/ctrlProp" Target="../ctrlProps/ctrlProp102.xml"/><Relationship Id="rId5" Type="http://schemas.openxmlformats.org/officeDocument/2006/relationships/ctrlProp" Target="../ctrlProps/ctrlProp96.xml"/><Relationship Id="rId15" Type="http://schemas.openxmlformats.org/officeDocument/2006/relationships/ctrlProp" Target="../ctrlProps/ctrlProp106.xml"/><Relationship Id="rId10" Type="http://schemas.openxmlformats.org/officeDocument/2006/relationships/ctrlProp" Target="../ctrlProps/ctrlProp101.xml"/><Relationship Id="rId4" Type="http://schemas.openxmlformats.org/officeDocument/2006/relationships/ctrlProp" Target="../ctrlProps/ctrlProp95.xml"/><Relationship Id="rId9" Type="http://schemas.openxmlformats.org/officeDocument/2006/relationships/ctrlProp" Target="../ctrlProps/ctrlProp100.xml"/><Relationship Id="rId14" Type="http://schemas.openxmlformats.org/officeDocument/2006/relationships/ctrlProp" Target="../ctrlProps/ctrlProp10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B1:AQ147"/>
  <sheetViews>
    <sheetView showGridLines="0" tabSelected="1" zoomScale="70" zoomScaleNormal="70" zoomScaleSheetLayoutView="85" workbookViewId="0">
      <selection activeCell="K6" sqref="K6:AC6"/>
    </sheetView>
  </sheetViews>
  <sheetFormatPr defaultRowHeight="13.5"/>
  <cols>
    <col min="1" max="1" width="0.75" customWidth="1"/>
    <col min="2" max="29" width="3.625" customWidth="1"/>
    <col min="30" max="30" width="4.125" customWidth="1"/>
    <col min="31" max="31" width="7.5" hidden="1" customWidth="1"/>
    <col min="32" max="32" width="25.25" hidden="1" customWidth="1"/>
    <col min="33" max="33" width="12.75" hidden="1" customWidth="1"/>
    <col min="34" max="34" width="6.375" hidden="1" customWidth="1"/>
    <col min="35" max="35" width="5.5" hidden="1" customWidth="1"/>
    <col min="36" max="36" width="6.5" hidden="1" customWidth="1"/>
    <col min="37" max="37" width="5.5" hidden="1" customWidth="1"/>
    <col min="38" max="38" width="6.875" hidden="1" customWidth="1"/>
    <col min="39" max="39" width="5.5" hidden="1" customWidth="1"/>
    <col min="40" max="40" width="6.875" hidden="1" customWidth="1"/>
    <col min="41" max="41" width="5.5" hidden="1" customWidth="1"/>
    <col min="42" max="42" width="6.875" hidden="1" customWidth="1"/>
    <col min="43" max="43" width="5.5" hidden="1" customWidth="1"/>
    <col min="44" max="45" width="4.125" customWidth="1"/>
    <col min="46" max="72" width="3.625" customWidth="1"/>
    <col min="86" max="94" width="3.625" customWidth="1"/>
  </cols>
  <sheetData>
    <row r="1" spans="2:43" ht="4.5" customHeight="1"/>
    <row r="2" spans="2:43" ht="30" customHeight="1">
      <c r="B2" s="208" t="s">
        <v>93</v>
      </c>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E2" s="132">
        <v>1</v>
      </c>
      <c r="AF2" s="2" t="s">
        <v>279</v>
      </c>
    </row>
    <row r="3" spans="2:43" ht="24.95" customHeight="1">
      <c r="B3" s="209" t="s">
        <v>92</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row>
    <row r="4" spans="2:43" ht="30" customHeight="1">
      <c r="AF4" s="1" t="s">
        <v>60</v>
      </c>
      <c r="AG4" s="1"/>
      <c r="AH4" s="1"/>
      <c r="AI4" s="1"/>
      <c r="AJ4" s="1"/>
      <c r="AK4" s="1"/>
      <c r="AL4" s="1"/>
      <c r="AM4" s="1"/>
      <c r="AN4" s="1"/>
    </row>
    <row r="5" spans="2:43" ht="30" customHeight="1" thickBot="1">
      <c r="B5" s="4" t="s">
        <v>24</v>
      </c>
      <c r="AE5" s="38"/>
      <c r="AF5" s="207" t="s">
        <v>276</v>
      </c>
      <c r="AG5" s="207"/>
      <c r="AH5" s="207" t="s">
        <v>277</v>
      </c>
      <c r="AI5" s="207"/>
      <c r="AJ5" s="207" t="s">
        <v>259</v>
      </c>
      <c r="AK5" s="207"/>
      <c r="AL5" s="127" t="s">
        <v>76</v>
      </c>
      <c r="AM5" s="127"/>
      <c r="AN5" s="127" t="s">
        <v>77</v>
      </c>
      <c r="AO5" s="127"/>
      <c r="AP5" s="127" t="s">
        <v>78</v>
      </c>
      <c r="AQ5" s="127"/>
    </row>
    <row r="6" spans="2:43" s="2" customFormat="1" ht="30" customHeight="1">
      <c r="B6" s="165" t="s">
        <v>25</v>
      </c>
      <c r="C6" s="166"/>
      <c r="D6" s="166"/>
      <c r="E6" s="166"/>
      <c r="F6" s="166"/>
      <c r="G6" s="166"/>
      <c r="H6" s="166"/>
      <c r="I6" s="193"/>
      <c r="J6" s="105"/>
      <c r="K6" s="194"/>
      <c r="L6" s="194"/>
      <c r="M6" s="194"/>
      <c r="N6" s="194"/>
      <c r="O6" s="194"/>
      <c r="P6" s="194"/>
      <c r="Q6" s="194"/>
      <c r="R6" s="194"/>
      <c r="S6" s="194"/>
      <c r="T6" s="194"/>
      <c r="U6" s="194"/>
      <c r="V6" s="194"/>
      <c r="W6" s="194"/>
      <c r="X6" s="194"/>
      <c r="Y6" s="194"/>
      <c r="Z6" s="194"/>
      <c r="AA6" s="194"/>
      <c r="AB6" s="194"/>
      <c r="AC6" s="195"/>
      <c r="AE6" s="38"/>
      <c r="AF6" s="127" t="s">
        <v>258</v>
      </c>
      <c r="AG6" s="127" t="s">
        <v>257</v>
      </c>
      <c r="AH6" s="127" t="s">
        <v>258</v>
      </c>
      <c r="AI6" s="127" t="s">
        <v>257</v>
      </c>
      <c r="AJ6" s="127" t="s">
        <v>258</v>
      </c>
      <c r="AK6" s="127" t="s">
        <v>257</v>
      </c>
      <c r="AL6" s="127" t="s">
        <v>258</v>
      </c>
      <c r="AM6" s="127" t="s">
        <v>257</v>
      </c>
      <c r="AN6" s="127" t="s">
        <v>258</v>
      </c>
      <c r="AO6" s="127" t="s">
        <v>257</v>
      </c>
      <c r="AP6" s="127" t="s">
        <v>258</v>
      </c>
      <c r="AQ6" s="127" t="s">
        <v>257</v>
      </c>
    </row>
    <row r="7" spans="2:43" s="2" customFormat="1" ht="30" customHeight="1">
      <c r="B7" s="196" t="s">
        <v>26</v>
      </c>
      <c r="C7" s="197"/>
      <c r="D7" s="197"/>
      <c r="E7" s="197"/>
      <c r="F7" s="197"/>
      <c r="G7" s="197"/>
      <c r="H7" s="197"/>
      <c r="I7" s="198"/>
      <c r="J7" s="108"/>
      <c r="K7" s="199"/>
      <c r="L7" s="199"/>
      <c r="M7" s="199"/>
      <c r="N7" s="199"/>
      <c r="O7" s="199"/>
      <c r="P7" s="199"/>
      <c r="Q7" s="199"/>
      <c r="R7" s="199"/>
      <c r="S7" s="199"/>
      <c r="T7" s="199"/>
      <c r="U7" s="199"/>
      <c r="V7" s="199"/>
      <c r="W7" s="200"/>
      <c r="X7" s="201" t="s">
        <v>28</v>
      </c>
      <c r="Y7" s="202"/>
      <c r="Z7" s="202"/>
      <c r="AA7" s="203"/>
      <c r="AB7" s="203"/>
      <c r="AC7" s="204"/>
      <c r="AE7" s="115" t="s">
        <v>94</v>
      </c>
      <c r="AF7" s="115">
        <v>0.2</v>
      </c>
      <c r="AG7" s="115" t="s">
        <v>278</v>
      </c>
      <c r="AH7" s="115">
        <v>0.28000000000000003</v>
      </c>
      <c r="AI7" s="115" t="s">
        <v>278</v>
      </c>
      <c r="AJ7" s="117">
        <v>0.4</v>
      </c>
      <c r="AK7" s="113" t="s">
        <v>79</v>
      </c>
      <c r="AL7" s="114">
        <v>0.46</v>
      </c>
      <c r="AM7" s="113" t="s">
        <v>79</v>
      </c>
      <c r="AN7" s="114">
        <v>0.54</v>
      </c>
      <c r="AO7" s="113" t="s">
        <v>79</v>
      </c>
      <c r="AP7" s="114">
        <v>0.72</v>
      </c>
      <c r="AQ7" s="113" t="s">
        <v>79</v>
      </c>
    </row>
    <row r="8" spans="2:43" s="2" customFormat="1" ht="30" customHeight="1" thickBot="1">
      <c r="B8" s="178" t="s">
        <v>27</v>
      </c>
      <c r="C8" s="179"/>
      <c r="D8" s="179"/>
      <c r="E8" s="179"/>
      <c r="F8" s="179"/>
      <c r="G8" s="179"/>
      <c r="H8" s="179"/>
      <c r="I8" s="180"/>
      <c r="J8" s="106"/>
      <c r="K8" s="17"/>
      <c r="L8" s="17"/>
      <c r="M8" s="205" t="s">
        <v>29</v>
      </c>
      <c r="N8" s="205"/>
      <c r="O8" s="206"/>
      <c r="P8" s="206"/>
      <c r="Q8" s="17" t="s">
        <v>2</v>
      </c>
      <c r="R8" s="205" t="s">
        <v>30</v>
      </c>
      <c r="S8" s="205"/>
      <c r="T8" s="206"/>
      <c r="U8" s="206"/>
      <c r="V8" s="17" t="s">
        <v>2</v>
      </c>
      <c r="W8" s="17"/>
      <c r="X8" s="17"/>
      <c r="Y8" s="17"/>
      <c r="Z8" s="17"/>
      <c r="AA8" s="17"/>
      <c r="AB8" s="17"/>
      <c r="AC8" s="18"/>
      <c r="AE8" s="115" t="s">
        <v>95</v>
      </c>
      <c r="AF8" s="115">
        <v>0.2</v>
      </c>
      <c r="AG8" s="115" t="s">
        <v>278</v>
      </c>
      <c r="AH8" s="115">
        <v>0.28000000000000003</v>
      </c>
      <c r="AI8" s="115" t="s">
        <v>79</v>
      </c>
      <c r="AJ8" s="117">
        <v>0.4</v>
      </c>
      <c r="AK8" s="113" t="s">
        <v>79</v>
      </c>
      <c r="AL8" s="114">
        <v>0.46</v>
      </c>
      <c r="AM8" s="113" t="s">
        <v>79</v>
      </c>
      <c r="AN8" s="114">
        <v>0.54</v>
      </c>
      <c r="AO8" s="113" t="s">
        <v>79</v>
      </c>
      <c r="AP8" s="114">
        <v>0.72</v>
      </c>
      <c r="AQ8" s="113" t="s">
        <v>79</v>
      </c>
    </row>
    <row r="9" spans="2:43" s="2" customFormat="1" ht="30" customHeight="1">
      <c r="AE9" s="115" t="s">
        <v>96</v>
      </c>
      <c r="AF9" s="115">
        <v>0.2</v>
      </c>
      <c r="AG9" s="115" t="s">
        <v>278</v>
      </c>
      <c r="AH9" s="115">
        <v>0.28000000000000003</v>
      </c>
      <c r="AI9" s="115" t="s">
        <v>278</v>
      </c>
      <c r="AJ9" s="117">
        <v>0.5</v>
      </c>
      <c r="AK9" s="113" t="s">
        <v>79</v>
      </c>
      <c r="AL9" s="114">
        <v>0.56000000000000005</v>
      </c>
      <c r="AM9" s="113" t="s">
        <v>79</v>
      </c>
      <c r="AN9" s="114">
        <v>1.04</v>
      </c>
      <c r="AO9" s="113" t="s">
        <v>79</v>
      </c>
      <c r="AP9" s="114">
        <v>1.21</v>
      </c>
      <c r="AQ9" s="113" t="s">
        <v>79</v>
      </c>
    </row>
    <row r="10" spans="2:43" s="2" customFormat="1" ht="30" customHeight="1" thickBot="1">
      <c r="B10" s="4" t="s">
        <v>31</v>
      </c>
      <c r="AE10" s="115" t="s">
        <v>97</v>
      </c>
      <c r="AF10" s="115">
        <v>0.23</v>
      </c>
      <c r="AG10" s="115" t="s">
        <v>278</v>
      </c>
      <c r="AH10" s="115">
        <v>0.34</v>
      </c>
      <c r="AI10" s="115" t="s">
        <v>278</v>
      </c>
      <c r="AJ10" s="117">
        <v>0.6</v>
      </c>
      <c r="AK10" s="113" t="s">
        <v>79</v>
      </c>
      <c r="AL10" s="114">
        <v>0.75</v>
      </c>
      <c r="AM10" s="113" t="s">
        <v>79</v>
      </c>
      <c r="AN10" s="114">
        <v>1.25</v>
      </c>
      <c r="AO10" s="113" t="s">
        <v>79</v>
      </c>
      <c r="AP10" s="114">
        <v>1.47</v>
      </c>
      <c r="AQ10" s="113" t="s">
        <v>79</v>
      </c>
    </row>
    <row r="11" spans="2:43" s="2" customFormat="1" ht="30" customHeight="1">
      <c r="B11" s="184" t="s">
        <v>139</v>
      </c>
      <c r="C11" s="185"/>
      <c r="D11" s="185"/>
      <c r="E11" s="185"/>
      <c r="F11" s="185"/>
      <c r="G11" s="185"/>
      <c r="H11" s="185"/>
      <c r="I11" s="186"/>
      <c r="J11" s="187">
        <f>ROUND('Ａ（北）'!L43+'Ａ（北東）'!L43+'Ａ（東）'!L43+'Ａ（南東）'!L43+'Ａ（南）'!L43+'Ａ（南西）'!L43+'Ａ（西）'!L43+'Ａ（北西）'!L43+'Ｂ（屋根・床等）'!P32+'Ｃ（基礎）'!H15+'Ｃ（基礎）'!H45,2)</f>
        <v>0</v>
      </c>
      <c r="K11" s="188"/>
      <c r="L11" s="188"/>
      <c r="M11" s="189" t="s">
        <v>22</v>
      </c>
      <c r="N11" s="190"/>
      <c r="O11" s="184" t="s">
        <v>90</v>
      </c>
      <c r="P11" s="185"/>
      <c r="Q11" s="185"/>
      <c r="R11" s="185"/>
      <c r="S11" s="185"/>
      <c r="T11" s="185"/>
      <c r="U11" s="185"/>
      <c r="V11" s="185"/>
      <c r="W11" s="186"/>
      <c r="X11" s="176">
        <f>IF(AG24=0,0,ROUNDUP((AG24/J11)*100,1))</f>
        <v>0</v>
      </c>
      <c r="Y11" s="177"/>
      <c r="Z11" s="177"/>
      <c r="AA11" s="177"/>
      <c r="AB11" s="48"/>
      <c r="AC11" s="49"/>
      <c r="AE11" s="115" t="s">
        <v>98</v>
      </c>
      <c r="AF11" s="115">
        <v>0.26</v>
      </c>
      <c r="AG11" s="115">
        <v>3</v>
      </c>
      <c r="AH11" s="115">
        <v>0.46</v>
      </c>
      <c r="AI11" s="115">
        <v>3</v>
      </c>
      <c r="AJ11" s="117">
        <v>0.6</v>
      </c>
      <c r="AK11" s="113">
        <v>3</v>
      </c>
      <c r="AL11" s="114">
        <v>0.87</v>
      </c>
      <c r="AM11" s="113">
        <v>3</v>
      </c>
      <c r="AN11" s="114">
        <v>1.54</v>
      </c>
      <c r="AO11" s="113">
        <v>4</v>
      </c>
      <c r="AP11" s="114">
        <v>1.67</v>
      </c>
      <c r="AQ11" s="113" t="s">
        <v>79</v>
      </c>
    </row>
    <row r="12" spans="2:43" s="2" customFormat="1" ht="30" customHeight="1" thickBot="1">
      <c r="B12" s="178" t="s">
        <v>89</v>
      </c>
      <c r="C12" s="179"/>
      <c r="D12" s="179"/>
      <c r="E12" s="179"/>
      <c r="F12" s="179"/>
      <c r="G12" s="179"/>
      <c r="H12" s="179"/>
      <c r="I12" s="180"/>
      <c r="J12" s="181">
        <f>IF(AG23=0,0,ROUNDUP(AG23/J11,2))</f>
        <v>0</v>
      </c>
      <c r="K12" s="181"/>
      <c r="L12" s="181"/>
      <c r="M12" s="182" t="s">
        <v>32</v>
      </c>
      <c r="N12" s="183"/>
      <c r="O12" s="178" t="s">
        <v>91</v>
      </c>
      <c r="P12" s="179"/>
      <c r="Q12" s="179"/>
      <c r="R12" s="179"/>
      <c r="S12" s="179"/>
      <c r="T12" s="179"/>
      <c r="U12" s="179"/>
      <c r="V12" s="179"/>
      <c r="W12" s="180"/>
      <c r="X12" s="155" t="str">
        <f>IF(AA7="８地域","-",IF(AG25=0,"0",ROUNDDOWN((AG25/J11)*100,1)))</f>
        <v>0</v>
      </c>
      <c r="Y12" s="156"/>
      <c r="Z12" s="156"/>
      <c r="AA12" s="156"/>
      <c r="AB12" s="149"/>
      <c r="AC12" s="150"/>
      <c r="AE12" s="115" t="s">
        <v>99</v>
      </c>
      <c r="AF12" s="115">
        <v>0.26</v>
      </c>
      <c r="AG12" s="115">
        <v>2.8</v>
      </c>
      <c r="AH12" s="115">
        <v>0.46</v>
      </c>
      <c r="AI12" s="115">
        <v>2.8</v>
      </c>
      <c r="AJ12" s="117">
        <v>0.6</v>
      </c>
      <c r="AK12" s="113">
        <v>2.8</v>
      </c>
      <c r="AL12" s="114">
        <v>0.87</v>
      </c>
      <c r="AM12" s="113">
        <v>2.8</v>
      </c>
      <c r="AN12" s="114">
        <v>1.54</v>
      </c>
      <c r="AO12" s="113">
        <v>3.8</v>
      </c>
      <c r="AP12" s="114">
        <v>1.67</v>
      </c>
      <c r="AQ12" s="113" t="s">
        <v>79</v>
      </c>
    </row>
    <row r="13" spans="2:43" s="2" customFormat="1" ht="30" customHeight="1">
      <c r="J13" s="39"/>
      <c r="K13" s="39"/>
      <c r="L13" s="39"/>
      <c r="M13" s="119"/>
      <c r="N13" s="118"/>
      <c r="AE13" s="115" t="s">
        <v>100</v>
      </c>
      <c r="AF13" s="115">
        <v>0.26</v>
      </c>
      <c r="AG13" s="115">
        <v>2.7</v>
      </c>
      <c r="AH13" s="115">
        <v>0.46</v>
      </c>
      <c r="AI13" s="115">
        <v>2.7</v>
      </c>
      <c r="AJ13" s="117">
        <v>0.6</v>
      </c>
      <c r="AK13" s="113">
        <v>2.7</v>
      </c>
      <c r="AL13" s="114">
        <v>0.87</v>
      </c>
      <c r="AM13" s="113">
        <v>2.7</v>
      </c>
      <c r="AN13" s="114">
        <v>1.81</v>
      </c>
      <c r="AO13" s="113">
        <v>4</v>
      </c>
      <c r="AP13" s="114">
        <v>2.35</v>
      </c>
      <c r="AQ13" s="113" t="s">
        <v>79</v>
      </c>
    </row>
    <row r="14" spans="2:43" s="2" customFormat="1" ht="30" customHeight="1">
      <c r="Z14" s="15"/>
      <c r="AA14" s="16"/>
      <c r="AB14" s="16"/>
      <c r="AC14" s="116"/>
      <c r="AE14" s="115" t="s">
        <v>101</v>
      </c>
      <c r="AF14" s="115" t="s">
        <v>278</v>
      </c>
      <c r="AG14" s="115" t="s">
        <v>278</v>
      </c>
      <c r="AH14" s="115" t="s">
        <v>278</v>
      </c>
      <c r="AI14" s="115">
        <v>5.0999999999999996</v>
      </c>
      <c r="AJ14" s="114" t="s">
        <v>79</v>
      </c>
      <c r="AK14" s="113">
        <v>6.7</v>
      </c>
      <c r="AL14" s="114" t="s">
        <v>79</v>
      </c>
      <c r="AM14" s="113">
        <v>6.7</v>
      </c>
      <c r="AN14" s="114" t="s">
        <v>79</v>
      </c>
      <c r="AO14" s="114" t="s">
        <v>79</v>
      </c>
      <c r="AP14" s="114" t="s">
        <v>79</v>
      </c>
      <c r="AQ14" s="113" t="s">
        <v>79</v>
      </c>
    </row>
    <row r="15" spans="2:43" s="2" customFormat="1" ht="30" customHeight="1" thickBot="1">
      <c r="B15" s="4" t="s">
        <v>61</v>
      </c>
      <c r="AE15" s="1"/>
      <c r="AF15" s="1"/>
      <c r="AG15" s="1"/>
      <c r="AH15" s="1"/>
      <c r="AI15" s="1"/>
      <c r="AJ15" s="1"/>
      <c r="AK15" s="1"/>
      <c r="AL15" s="1"/>
      <c r="AM15" s="1"/>
    </row>
    <row r="16" spans="2:43" s="2" customFormat="1" ht="30" customHeight="1" thickBot="1">
      <c r="B16" s="169"/>
      <c r="C16" s="170"/>
      <c r="D16" s="170"/>
      <c r="E16" s="170"/>
      <c r="F16" s="170"/>
      <c r="G16" s="170"/>
      <c r="H16" s="170"/>
      <c r="I16" s="171"/>
      <c r="J16" s="172" t="s">
        <v>62</v>
      </c>
      <c r="K16" s="173"/>
      <c r="L16" s="173"/>
      <c r="M16" s="173"/>
      <c r="N16" s="173"/>
      <c r="O16" s="173" t="s">
        <v>63</v>
      </c>
      <c r="P16" s="173"/>
      <c r="Q16" s="173"/>
      <c r="R16" s="173"/>
      <c r="S16" s="173"/>
      <c r="T16" s="174" t="s">
        <v>64</v>
      </c>
      <c r="U16" s="174"/>
      <c r="V16" s="174"/>
      <c r="W16" s="174"/>
      <c r="X16" s="175"/>
      <c r="Z16" s="128"/>
      <c r="AA16" s="191" t="s">
        <v>280</v>
      </c>
      <c r="AB16" s="191"/>
      <c r="AC16" s="192"/>
      <c r="AF16" s="1" t="s">
        <v>255</v>
      </c>
    </row>
    <row r="17" spans="2:43" s="2" customFormat="1" ht="30" customHeight="1">
      <c r="B17" s="165" t="s">
        <v>140</v>
      </c>
      <c r="C17" s="166"/>
      <c r="D17" s="166"/>
      <c r="E17" s="166"/>
      <c r="F17" s="166"/>
      <c r="G17" s="166"/>
      <c r="H17" s="166"/>
      <c r="I17" s="166"/>
      <c r="J17" s="167">
        <f>J12</f>
        <v>0</v>
      </c>
      <c r="K17" s="168"/>
      <c r="L17" s="168"/>
      <c r="M17" s="139" t="s">
        <v>32</v>
      </c>
      <c r="N17" s="140"/>
      <c r="O17" s="141" t="str">
        <f>IF(AA7&lt;&gt;"",VLOOKUP(AA7,AE7:AQ14,2+(AF17-1)*2,FALSE),"-")</f>
        <v>-</v>
      </c>
      <c r="P17" s="142"/>
      <c r="Q17" s="142"/>
      <c r="R17" s="139" t="s">
        <v>32</v>
      </c>
      <c r="S17" s="140"/>
      <c r="T17" s="145" t="str">
        <f>IF(O17="-","-",(IF(O17-J17&gt;=0,"適合","不適合")))</f>
        <v>-</v>
      </c>
      <c r="U17" s="145"/>
      <c r="V17" s="145"/>
      <c r="W17" s="145"/>
      <c r="X17" s="146"/>
      <c r="Z17" s="130"/>
      <c r="AA17" s="143" t="s">
        <v>275</v>
      </c>
      <c r="AB17" s="143"/>
      <c r="AC17" s="144"/>
      <c r="AF17" s="112">
        <v>1</v>
      </c>
    </row>
    <row r="18" spans="2:43" s="2" customFormat="1" ht="30" customHeight="1" thickBot="1">
      <c r="B18" s="153" t="s">
        <v>141</v>
      </c>
      <c r="C18" s="154"/>
      <c r="D18" s="154"/>
      <c r="E18" s="154"/>
      <c r="F18" s="154"/>
      <c r="G18" s="154"/>
      <c r="H18" s="154"/>
      <c r="I18" s="154"/>
      <c r="J18" s="155">
        <f>X11</f>
        <v>0</v>
      </c>
      <c r="K18" s="156"/>
      <c r="L18" s="156"/>
      <c r="M18" s="157"/>
      <c r="N18" s="158"/>
      <c r="O18" s="159" t="str">
        <f>IF(AA7&lt;&gt;"",VLOOKUP(AA7,AE7:AQ14,3+(AF17-1)*2,FALSE),"-")</f>
        <v>-</v>
      </c>
      <c r="P18" s="160"/>
      <c r="Q18" s="160"/>
      <c r="R18" s="157"/>
      <c r="S18" s="158"/>
      <c r="T18" s="161" t="str">
        <f>IF(O18="-","-",(IF(O18&gt;=J18,"適合","不適合")))</f>
        <v>-</v>
      </c>
      <c r="U18" s="161"/>
      <c r="V18" s="161"/>
      <c r="W18" s="161"/>
      <c r="X18" s="162"/>
      <c r="Z18" s="130"/>
      <c r="AA18" s="143" t="s">
        <v>256</v>
      </c>
      <c r="AB18" s="143"/>
      <c r="AC18" s="144"/>
      <c r="AE18" s="1"/>
      <c r="AF18" s="1"/>
    </row>
    <row r="19" spans="2:43" s="2" customFormat="1" ht="30" customHeight="1">
      <c r="Z19" s="129"/>
      <c r="AA19" s="143" t="s">
        <v>80</v>
      </c>
      <c r="AB19" s="143"/>
      <c r="AC19" s="144"/>
      <c r="AE19" s="111"/>
      <c r="AF19" s="6"/>
      <c r="AG19" s="6"/>
      <c r="AH19" s="6"/>
      <c r="AI19" s="6"/>
      <c r="AJ19" s="6"/>
      <c r="AK19" s="6"/>
      <c r="AL19" s="6"/>
      <c r="AM19" s="6"/>
      <c r="AN19" s="6"/>
      <c r="AO19" s="6"/>
      <c r="AP19" s="6"/>
      <c r="AQ19" s="6"/>
    </row>
    <row r="20" spans="2:43" s="2" customFormat="1" ht="30" customHeight="1">
      <c r="Z20" s="129"/>
      <c r="AA20" s="163" t="s">
        <v>81</v>
      </c>
      <c r="AB20" s="163"/>
      <c r="AC20" s="164"/>
      <c r="AE20" s="111"/>
      <c r="AF20" s="135"/>
      <c r="AG20" s="136"/>
      <c r="AH20" s="135"/>
      <c r="AI20" s="136"/>
      <c r="AJ20" s="135"/>
      <c r="AK20" s="136"/>
      <c r="AL20" s="135"/>
      <c r="AM20" s="137"/>
      <c r="AN20" s="135"/>
      <c r="AO20" s="137"/>
      <c r="AP20" s="135"/>
      <c r="AQ20" s="137"/>
    </row>
    <row r="21" spans="2:43" s="2" customFormat="1" ht="30" customHeight="1" thickBot="1">
      <c r="Z21" s="131"/>
      <c r="AA21" s="147" t="s">
        <v>82</v>
      </c>
      <c r="AB21" s="147"/>
      <c r="AC21" s="148"/>
      <c r="AE21" s="111"/>
      <c r="AH21" s="1"/>
      <c r="AI21" s="1"/>
      <c r="AJ21" s="1"/>
      <c r="AK21" s="1"/>
      <c r="AL21" s="1"/>
      <c r="AM21" s="1"/>
    </row>
    <row r="22" spans="2:43" s="2" customFormat="1" ht="30" customHeight="1">
      <c r="C22" s="5"/>
      <c r="D22" s="5"/>
      <c r="E22" s="5"/>
      <c r="F22" s="5"/>
      <c r="G22" s="5"/>
      <c r="H22" s="5"/>
      <c r="I22" s="5"/>
      <c r="J22" s="5"/>
      <c r="K22" s="5"/>
      <c r="L22" s="5"/>
      <c r="M22" s="5"/>
      <c r="N22" s="5"/>
      <c r="O22" s="5"/>
      <c r="P22" s="5"/>
      <c r="Q22" s="5"/>
      <c r="R22" s="5"/>
      <c r="S22" s="5"/>
      <c r="T22" s="5"/>
      <c r="U22" s="5"/>
      <c r="V22" s="5"/>
      <c r="W22" s="5"/>
      <c r="X22" s="5"/>
      <c r="Y22" s="5"/>
      <c r="Z22" s="5"/>
      <c r="AA22" s="5"/>
      <c r="AB22" s="5"/>
      <c r="AF22" s="1"/>
      <c r="AG22" s="1"/>
      <c r="AH22" s="1"/>
      <c r="AI22" s="1"/>
    </row>
    <row r="23" spans="2:43" s="2" customFormat="1" ht="30" customHeight="1">
      <c r="C23" s="7" t="s">
        <v>264</v>
      </c>
      <c r="AB23" s="12"/>
      <c r="AF23" s="107" t="s">
        <v>254</v>
      </c>
      <c r="AG23" s="110">
        <f>'Ａ（北）'!W46+'Ａ（北東）'!W46+'Ａ（東）'!W46+'Ａ（南東）'!W46+'Ａ（南）'!W46+'Ａ（南西）'!W46+'Ａ（西）'!W46+'Ａ（北西）'!W46+'Ｂ（屋根・床等）'!W35+'Ｃ（基礎）'!Q30+'Ｃ（基礎）'!W45</f>
        <v>0</v>
      </c>
      <c r="AH23" s="1"/>
      <c r="AI23" s="1"/>
    </row>
    <row r="24" spans="2:43" s="2" customFormat="1" ht="30" customHeight="1">
      <c r="C24" s="7" t="s">
        <v>104</v>
      </c>
      <c r="AB24" s="12"/>
      <c r="AF24" s="107" t="s">
        <v>253</v>
      </c>
      <c r="AG24" s="110">
        <f>'Ａ（北）'!W44+'Ａ（北東）'!W44+'Ａ（東）'!W44+'Ａ（南東）'!W44+'Ａ（南）'!W44+'Ａ（南西）'!W44+'Ａ（西）'!W44+'Ａ（北西）'!W44+'Ｂ（屋根・床等）'!W33+'Ｃ（基礎）'!Q45</f>
        <v>0</v>
      </c>
      <c r="AH24" s="1"/>
    </row>
    <row r="25" spans="2:43" s="2" customFormat="1" ht="30" customHeight="1">
      <c r="C25" s="7" t="s">
        <v>105</v>
      </c>
      <c r="G25" s="151" t="s">
        <v>52</v>
      </c>
      <c r="H25" s="152"/>
      <c r="I25" s="7" t="s">
        <v>51</v>
      </c>
      <c r="AB25" s="12"/>
      <c r="AF25" s="107" t="s">
        <v>252</v>
      </c>
      <c r="AG25" s="110">
        <f>'Ａ（北）'!W45+'Ａ（北東）'!W45+'Ａ（東）'!W45+'Ａ（南東）'!W45+'Ａ（南）'!W45+'Ａ（南西）'!W45+'Ａ（西）'!W45+'Ａ（北西）'!W45+'Ｂ（屋根・床等）'!W34+'Ｃ（基礎）'!T45</f>
        <v>0</v>
      </c>
    </row>
    <row r="26" spans="2:43" s="2" customFormat="1" ht="30" customHeight="1">
      <c r="C26" s="7" t="s">
        <v>106</v>
      </c>
      <c r="G26" s="109"/>
      <c r="H26" s="109"/>
      <c r="AB26" s="12"/>
      <c r="AF26"/>
      <c r="AI26" s="1"/>
    </row>
    <row r="27" spans="2:43" s="2" customFormat="1" ht="30" customHeight="1">
      <c r="C27" s="7" t="s">
        <v>107</v>
      </c>
      <c r="AB27" s="12"/>
      <c r="AF27"/>
    </row>
    <row r="28" spans="2:43" s="2" customFormat="1" ht="30" customHeight="1">
      <c r="C28" s="13" t="s">
        <v>102</v>
      </c>
      <c r="D28" s="5"/>
      <c r="E28" s="5"/>
      <c r="F28" s="5"/>
      <c r="G28" s="5"/>
      <c r="H28" s="5"/>
      <c r="I28" s="5"/>
      <c r="J28" s="5"/>
      <c r="K28" s="5"/>
      <c r="L28" s="5"/>
      <c r="M28" s="5"/>
      <c r="N28" s="5"/>
      <c r="O28" s="5"/>
      <c r="P28" s="5"/>
      <c r="Q28" s="5"/>
      <c r="R28" s="5"/>
      <c r="S28" s="5"/>
      <c r="T28" s="5"/>
      <c r="U28" s="5"/>
      <c r="V28" s="5"/>
      <c r="W28" s="5"/>
      <c r="X28" s="5"/>
      <c r="Y28" s="5"/>
      <c r="Z28" s="5"/>
      <c r="AA28" s="5"/>
      <c r="AB28" s="14"/>
      <c r="AF28"/>
    </row>
    <row r="29" spans="2:43" s="2" customFormat="1" ht="30" customHeight="1"/>
    <row r="30" spans="2:43" s="2" customFormat="1" ht="30" customHeight="1"/>
    <row r="31" spans="2:43" s="2" customFormat="1" ht="30" customHeight="1"/>
    <row r="32" spans="2:43" s="2" customFormat="1" ht="20.100000000000001" customHeight="1"/>
    <row r="33" spans="29:29" s="2" customFormat="1" ht="20.100000000000001" customHeight="1"/>
    <row r="34" spans="29:29" s="2" customFormat="1" ht="20.100000000000001" customHeight="1"/>
    <row r="35" spans="29:29" s="2" customFormat="1" ht="20.100000000000001" customHeight="1"/>
    <row r="36" spans="29:29" s="2" customFormat="1" ht="20.100000000000001" customHeight="1"/>
    <row r="37" spans="29:29" s="2" customFormat="1" ht="20.100000000000001" customHeight="1"/>
    <row r="38" spans="29:29" s="2" customFormat="1" ht="20.100000000000001" customHeight="1"/>
    <row r="39" spans="29:29" s="2" customFormat="1" ht="20.100000000000001" customHeight="1"/>
    <row r="40" spans="29:29" s="2" customFormat="1" ht="20.100000000000001" customHeight="1"/>
    <row r="41" spans="29:29" s="2" customFormat="1" ht="20.100000000000001" customHeight="1"/>
    <row r="42" spans="29:29" s="2" customFormat="1" ht="20.100000000000001" customHeight="1"/>
    <row r="43" spans="29:29" s="2" customFormat="1" ht="20.100000000000001" customHeight="1"/>
    <row r="44" spans="29:29" s="2" customFormat="1" ht="20.100000000000001" customHeight="1"/>
    <row r="45" spans="29:29" s="2" customFormat="1" ht="20.100000000000001" customHeight="1"/>
    <row r="46" spans="29:29" s="2" customFormat="1" ht="20.100000000000001" customHeight="1"/>
    <row r="47" spans="29:29" s="2" customFormat="1" ht="20.100000000000001" customHeight="1">
      <c r="AC47" s="2">
        <v>1</v>
      </c>
    </row>
    <row r="48" spans="29:29" s="2" customFormat="1" ht="20.100000000000001" customHeight="1"/>
    <row r="49" s="2" customFormat="1" ht="20.100000000000001" customHeight="1"/>
    <row r="50" s="2" customFormat="1" ht="20.100000000000001" customHeight="1"/>
    <row r="51" s="2" customFormat="1" ht="20.100000000000001" customHeight="1"/>
    <row r="52" s="2" customFormat="1" ht="20.100000000000001" customHeight="1"/>
    <row r="53" s="2" customFormat="1" ht="20.100000000000001" customHeight="1"/>
    <row r="54" s="2" customFormat="1" ht="20.100000000000001" customHeight="1"/>
    <row r="55" s="2" customFormat="1" ht="20.100000000000001" customHeight="1"/>
    <row r="56" s="2" customFormat="1" ht="20.100000000000001" customHeight="1"/>
    <row r="57" s="2" customFormat="1" ht="20.100000000000001" customHeight="1"/>
    <row r="58" s="2" customFormat="1" ht="20.100000000000001" customHeight="1"/>
    <row r="59" s="2" customFormat="1" ht="20.100000000000001" customHeight="1"/>
    <row r="60" s="2" customFormat="1" ht="20.100000000000001" customHeight="1"/>
    <row r="61" s="2" customFormat="1" ht="20.100000000000001" customHeight="1"/>
    <row r="62" s="2" customFormat="1" ht="20.100000000000001" customHeight="1"/>
    <row r="63" s="2" customFormat="1" ht="20.100000000000001" customHeight="1"/>
    <row r="64" s="2" customFormat="1" ht="20.100000000000001" customHeight="1"/>
    <row r="65" s="2" customFormat="1" ht="20.100000000000001" customHeight="1"/>
    <row r="66" s="2" customFormat="1" ht="20.100000000000001" customHeight="1"/>
    <row r="67" s="2" customFormat="1" ht="20.100000000000001" customHeight="1"/>
    <row r="68" s="2" customFormat="1" ht="20.100000000000001" customHeight="1"/>
    <row r="69" s="2" customFormat="1" ht="20.100000000000001" customHeight="1"/>
    <row r="70" s="2" customFormat="1" ht="20.100000000000001" customHeight="1"/>
    <row r="71" s="2" customFormat="1" ht="20.100000000000001" customHeight="1"/>
    <row r="72" s="2" customFormat="1" ht="20.100000000000001" customHeight="1"/>
    <row r="73" s="2" customFormat="1" ht="20.100000000000001" customHeight="1"/>
    <row r="74" s="2" customFormat="1" ht="20.100000000000001" customHeight="1"/>
    <row r="75" s="2" customFormat="1" ht="20.100000000000001" customHeight="1"/>
    <row r="76" s="2" customFormat="1" ht="20.100000000000001" customHeight="1"/>
    <row r="77" s="2" customFormat="1" ht="20.100000000000001" customHeight="1"/>
    <row r="78" s="2" customFormat="1" ht="20.100000000000001" customHeight="1"/>
    <row r="79" s="2" customFormat="1" ht="20.100000000000001" customHeight="1"/>
    <row r="80" s="2" customFormat="1" ht="20.100000000000001" customHeight="1"/>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3" customFormat="1" ht="20.100000000000001" customHeight="1"/>
    <row r="143" s="3" customFormat="1" ht="20.100000000000001" customHeight="1"/>
    <row r="144" ht="20.100000000000001" customHeight="1"/>
    <row r="145" ht="20.100000000000001" customHeight="1"/>
    <row r="146" ht="20.100000000000001" customHeight="1"/>
    <row r="147" ht="20.100000000000001" customHeight="1"/>
  </sheetData>
  <sheetProtection algorithmName="SHA-512" hashValue="BDm2eUodcl/NbDhdNcM/SX9jx3Uz/ZyZvebTHA0OWb3aD/rJBfyv+VJ2kHFYu1cG23eBjLf5Ddi73EiDID77KA==" saltValue="Nvp/VUU9gXwJor1bLtrcnQ==" spinCount="100000" sheet="1" objects="1" scenarios="1" selectLockedCells="1"/>
  <mergeCells count="50">
    <mergeCell ref="AF5:AG5"/>
    <mergeCell ref="B2:AC2"/>
    <mergeCell ref="B3:AC3"/>
    <mergeCell ref="AJ5:AK5"/>
    <mergeCell ref="AH5:AI5"/>
    <mergeCell ref="B8:I8"/>
    <mergeCell ref="M8:N8"/>
    <mergeCell ref="O8:P8"/>
    <mergeCell ref="R8:S8"/>
    <mergeCell ref="T8:U8"/>
    <mergeCell ref="B6:I6"/>
    <mergeCell ref="K6:AC6"/>
    <mergeCell ref="B7:I7"/>
    <mergeCell ref="K7:W7"/>
    <mergeCell ref="X7:Z7"/>
    <mergeCell ref="AA7:AC7"/>
    <mergeCell ref="O16:S16"/>
    <mergeCell ref="T16:X16"/>
    <mergeCell ref="X11:AA11"/>
    <mergeCell ref="B12:I12"/>
    <mergeCell ref="J12:L12"/>
    <mergeCell ref="M12:N12"/>
    <mergeCell ref="O12:W12"/>
    <mergeCell ref="X12:AA12"/>
    <mergeCell ref="B11:I11"/>
    <mergeCell ref="J11:L11"/>
    <mergeCell ref="M11:N11"/>
    <mergeCell ref="O11:W11"/>
    <mergeCell ref="AA16:AC16"/>
    <mergeCell ref="AA21:AC21"/>
    <mergeCell ref="AB12:AC12"/>
    <mergeCell ref="G25:H25"/>
    <mergeCell ref="AA19:AC19"/>
    <mergeCell ref="B18:I18"/>
    <mergeCell ref="J18:L18"/>
    <mergeCell ref="M18:N18"/>
    <mergeCell ref="O18:Q18"/>
    <mergeCell ref="R18:S18"/>
    <mergeCell ref="T18:X18"/>
    <mergeCell ref="AA20:AC20"/>
    <mergeCell ref="AA18:AC18"/>
    <mergeCell ref="B17:I17"/>
    <mergeCell ref="J17:L17"/>
    <mergeCell ref="B16:I16"/>
    <mergeCell ref="J16:N16"/>
    <mergeCell ref="M17:N17"/>
    <mergeCell ref="O17:Q17"/>
    <mergeCell ref="R17:S17"/>
    <mergeCell ref="AA17:AC17"/>
    <mergeCell ref="T17:X17"/>
  </mergeCells>
  <phoneticPr fontId="4"/>
  <conditionalFormatting sqref="AE7:AQ14">
    <cfRule type="expression" dxfId="3963" priority="164">
      <formula>$AA$7=$AE7</formula>
    </cfRule>
  </conditionalFormatting>
  <conditionalFormatting sqref="K6:AC6">
    <cfRule type="expression" dxfId="3962" priority="32" stopIfTrue="1">
      <formula>$AE$2&lt;&gt;2</formula>
    </cfRule>
    <cfRule type="expression" dxfId="3961" priority="33" stopIfTrue="1">
      <formula>$AE$2&lt;&gt;2</formula>
    </cfRule>
    <cfRule type="expression" dxfId="3960" priority="34" stopIfTrue="1">
      <formula>$AE$2&lt;&gt;2</formula>
    </cfRule>
    <cfRule type="expression" dxfId="3959" priority="35" stopIfTrue="1">
      <formula>$AE$2&lt;&gt;2</formula>
    </cfRule>
    <cfRule type="expression" dxfId="3958" priority="36" stopIfTrue="1">
      <formula>$AE$2&lt;&gt;2</formula>
    </cfRule>
    <cfRule type="expression" dxfId="3957" priority="37" stopIfTrue="1">
      <formula>$AE$2&lt;&gt;2</formula>
    </cfRule>
    <cfRule type="expression" dxfId="3956" priority="38" stopIfTrue="1">
      <formula>$AE$2&lt;&gt;2</formula>
    </cfRule>
    <cfRule type="expression" dxfId="3955" priority="39" stopIfTrue="1">
      <formula>$AE$2&lt;&gt;2</formula>
    </cfRule>
    <cfRule type="expression" dxfId="3954" priority="40" stopIfTrue="1">
      <formula>$AE$2&lt;&gt;2</formula>
    </cfRule>
    <cfRule type="expression" dxfId="3953" priority="41" stopIfTrue="1">
      <formula>$AE$2&lt;&gt;2</formula>
    </cfRule>
    <cfRule type="expression" dxfId="3952" priority="42" stopIfTrue="1">
      <formula>$AE$2&lt;&gt;2</formula>
    </cfRule>
    <cfRule type="expression" dxfId="3951" priority="43" stopIfTrue="1">
      <formula>$AE$2&lt;&gt;2</formula>
    </cfRule>
    <cfRule type="expression" dxfId="3950" priority="44" stopIfTrue="1">
      <formula>$AE$2&lt;&gt;2</formula>
    </cfRule>
    <cfRule type="expression" dxfId="3949" priority="45" stopIfTrue="1">
      <formula>$AE$2&lt;&gt;2</formula>
    </cfRule>
    <cfRule type="expression" dxfId="3948" priority="46" stopIfTrue="1">
      <formula>$AE$2&lt;&gt;2</formula>
    </cfRule>
    <cfRule type="expression" dxfId="3947" priority="47" stopIfTrue="1">
      <formula>$AE$2&lt;&gt;2</formula>
    </cfRule>
    <cfRule type="expression" dxfId="3946" priority="48" stopIfTrue="1">
      <formula>$AE$2&lt;&gt;2</formula>
    </cfRule>
    <cfRule type="expression" dxfId="3945" priority="49" stopIfTrue="1">
      <formula>$AE$2&lt;&gt;2</formula>
    </cfRule>
    <cfRule type="expression" dxfId="3944" priority="50" stopIfTrue="1">
      <formula>$AE$2&lt;&gt;2</formula>
    </cfRule>
  </conditionalFormatting>
  <conditionalFormatting sqref="K7:W7">
    <cfRule type="expression" dxfId="3943" priority="19" stopIfTrue="1">
      <formula>$AE$2&lt;&gt;2</formula>
    </cfRule>
    <cfRule type="expression" dxfId="3942" priority="20" stopIfTrue="1">
      <formula>$AE$2&lt;&gt;2</formula>
    </cfRule>
    <cfRule type="expression" dxfId="3941" priority="21" stopIfTrue="1">
      <formula>$AE$2&lt;&gt;2</formula>
    </cfRule>
    <cfRule type="expression" dxfId="3940" priority="22" stopIfTrue="1">
      <formula>$AE$2&lt;&gt;2</formula>
    </cfRule>
    <cfRule type="expression" dxfId="3939" priority="23" stopIfTrue="1">
      <formula>$AE$2&lt;&gt;2</formula>
    </cfRule>
    <cfRule type="expression" dxfId="3938" priority="24" stopIfTrue="1">
      <formula>$AE$2&lt;&gt;2</formula>
    </cfRule>
    <cfRule type="expression" dxfId="3937" priority="25" stopIfTrue="1">
      <formula>$AE$2&lt;&gt;2</formula>
    </cfRule>
    <cfRule type="expression" dxfId="3936" priority="26" stopIfTrue="1">
      <formula>$AE$2&lt;&gt;2</formula>
    </cfRule>
    <cfRule type="expression" dxfId="3935" priority="27" stopIfTrue="1">
      <formula>$AE$2&lt;&gt;2</formula>
    </cfRule>
    <cfRule type="expression" dxfId="3934" priority="28" stopIfTrue="1">
      <formula>$AE$2&lt;&gt;2</formula>
    </cfRule>
    <cfRule type="expression" dxfId="3933" priority="29" stopIfTrue="1">
      <formula>$AE$2&lt;&gt;2</formula>
    </cfRule>
    <cfRule type="expression" dxfId="3932" priority="30" stopIfTrue="1">
      <formula>$AE$2&lt;&gt;2</formula>
    </cfRule>
    <cfRule type="expression" dxfId="3931" priority="31" stopIfTrue="1">
      <formula>$AE$2&lt;&gt;2</formula>
    </cfRule>
  </conditionalFormatting>
  <conditionalFormatting sqref="AA7:AC7">
    <cfRule type="expression" dxfId="3930" priority="16" stopIfTrue="1">
      <formula>$AE$2&lt;&gt;2</formula>
    </cfRule>
    <cfRule type="expression" dxfId="3929" priority="17" stopIfTrue="1">
      <formula>$AE$2&lt;&gt;2</formula>
    </cfRule>
    <cfRule type="expression" dxfId="3928" priority="18" stopIfTrue="1">
      <formula>$AE$2&lt;&gt;2</formula>
    </cfRule>
  </conditionalFormatting>
  <conditionalFormatting sqref="O8:P8">
    <cfRule type="expression" dxfId="3927" priority="14" stopIfTrue="1">
      <formula>$AE$2&lt;&gt;2</formula>
    </cfRule>
    <cfRule type="expression" dxfId="3926" priority="15" stopIfTrue="1">
      <formula>$AE$2&lt;&gt;2</formula>
    </cfRule>
  </conditionalFormatting>
  <conditionalFormatting sqref="T8:U8">
    <cfRule type="expression" dxfId="3925" priority="12" stopIfTrue="1">
      <formula>$AE$2&lt;&gt;2</formula>
    </cfRule>
    <cfRule type="expression" dxfId="3924" priority="13" stopIfTrue="1">
      <formula>$AE$2&lt;&gt;2</formula>
    </cfRule>
  </conditionalFormatting>
  <conditionalFormatting sqref="Z20">
    <cfRule type="expression" dxfId="3923" priority="11" stopIfTrue="1">
      <formula>$AE$2&lt;&gt;2</formula>
    </cfRule>
  </conditionalFormatting>
  <conditionalFormatting sqref="Z16">
    <cfRule type="expression" dxfId="3922" priority="10" stopIfTrue="1">
      <formula>$AE$2&lt;&gt;2</formula>
    </cfRule>
  </conditionalFormatting>
  <conditionalFormatting sqref="Z17">
    <cfRule type="expression" dxfId="3921" priority="9" stopIfTrue="1">
      <formula>$AE$2&lt;&gt;2</formula>
    </cfRule>
  </conditionalFormatting>
  <conditionalFormatting sqref="Z18">
    <cfRule type="expression" dxfId="3920" priority="8" stopIfTrue="1">
      <formula>$AE$2&lt;&gt;2</formula>
    </cfRule>
  </conditionalFormatting>
  <conditionalFormatting sqref="Z21">
    <cfRule type="expression" dxfId="3919" priority="7" stopIfTrue="1">
      <formula>$AE$2&lt;&gt;2</formula>
    </cfRule>
  </conditionalFormatting>
  <conditionalFormatting sqref="Z19">
    <cfRule type="expression" dxfId="3918" priority="6" stopIfTrue="1">
      <formula>$AE$2&lt;&gt;2</formula>
    </cfRule>
  </conditionalFormatting>
  <conditionalFormatting sqref="J11:L12">
    <cfRule type="expression" dxfId="3917" priority="5">
      <formula>$AE$2&lt;&gt;2</formula>
    </cfRule>
  </conditionalFormatting>
  <conditionalFormatting sqref="X11:AC12">
    <cfRule type="expression" dxfId="3916" priority="4">
      <formula>$AE$2&lt;&gt;2</formula>
    </cfRule>
  </conditionalFormatting>
  <conditionalFormatting sqref="J17:L18">
    <cfRule type="expression" dxfId="3915" priority="3">
      <formula>$AE$2&lt;&gt;2</formula>
    </cfRule>
  </conditionalFormatting>
  <conditionalFormatting sqref="O17:Q18">
    <cfRule type="expression" dxfId="3914" priority="2">
      <formula>$AE$2&lt;&gt;2</formula>
    </cfRule>
  </conditionalFormatting>
  <conditionalFormatting sqref="T17:X18">
    <cfRule type="expression" dxfId="3913" priority="1">
      <formula>$AE$2&lt;&gt;2</formula>
    </cfRule>
  </conditionalFormatting>
  <dataValidations count="1">
    <dataValidation type="list" allowBlank="1" showInputMessage="1" showErrorMessage="1" sqref="AA7:AC7" xr:uid="{00000000-0002-0000-0000-000000000000}">
      <formula1>"１地域,２地域,３地域,４地域,５地域,６地域,７地域,８地域"</formula1>
    </dataValidation>
  </dataValidations>
  <pageMargins left="0.70866141732283472" right="0.70866141732283472" top="0.74803149606299213" bottom="0.74803149606299213" header="0.31496062992125984" footer="0.31496062992125984"/>
  <pageSetup paperSize="9" scale="86"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2098" r:id="rId4" name="Option Button 2">
              <controlPr defaultSize="0" autoFill="0" autoLine="0" autoPict="0">
                <anchor moveWithCells="1">
                  <from>
                    <xdr:col>25</xdr:col>
                    <xdr:colOff>28575</xdr:colOff>
                    <xdr:row>15</xdr:row>
                    <xdr:rowOff>85725</xdr:rowOff>
                  </from>
                  <to>
                    <xdr:col>26</xdr:col>
                    <xdr:colOff>57150</xdr:colOff>
                    <xdr:row>15</xdr:row>
                    <xdr:rowOff>295275</xdr:rowOff>
                  </to>
                </anchor>
              </controlPr>
            </control>
          </mc:Choice>
        </mc:AlternateContent>
        <mc:AlternateContent xmlns:mc="http://schemas.openxmlformats.org/markup-compatibility/2006">
          <mc:Choice Requires="x14">
            <control shapeId="132099" r:id="rId5" name="Option Button 3">
              <controlPr defaultSize="0" autoFill="0" autoLine="0" autoPict="0">
                <anchor moveWithCells="1">
                  <from>
                    <xdr:col>25</xdr:col>
                    <xdr:colOff>28575</xdr:colOff>
                    <xdr:row>16</xdr:row>
                    <xdr:rowOff>85725</xdr:rowOff>
                  </from>
                  <to>
                    <xdr:col>26</xdr:col>
                    <xdr:colOff>57150</xdr:colOff>
                    <xdr:row>16</xdr:row>
                    <xdr:rowOff>295275</xdr:rowOff>
                  </to>
                </anchor>
              </controlPr>
            </control>
          </mc:Choice>
        </mc:AlternateContent>
        <mc:AlternateContent xmlns:mc="http://schemas.openxmlformats.org/markup-compatibility/2006">
          <mc:Choice Requires="x14">
            <control shapeId="132100" r:id="rId6" name="Option Button 4">
              <controlPr defaultSize="0" autoFill="0" autoLine="0" autoPict="0">
                <anchor moveWithCells="1">
                  <from>
                    <xdr:col>25</xdr:col>
                    <xdr:colOff>28575</xdr:colOff>
                    <xdr:row>17</xdr:row>
                    <xdr:rowOff>85725</xdr:rowOff>
                  </from>
                  <to>
                    <xdr:col>26</xdr:col>
                    <xdr:colOff>57150</xdr:colOff>
                    <xdr:row>17</xdr:row>
                    <xdr:rowOff>295275</xdr:rowOff>
                  </to>
                </anchor>
              </controlPr>
            </control>
          </mc:Choice>
        </mc:AlternateContent>
        <mc:AlternateContent xmlns:mc="http://schemas.openxmlformats.org/markup-compatibility/2006">
          <mc:Choice Requires="x14">
            <control shapeId="132103" r:id="rId7" name="Option Button 1">
              <controlPr defaultSize="0" autoFill="0" autoLine="0" autoPict="0">
                <anchor moveWithCells="1">
                  <from>
                    <xdr:col>25</xdr:col>
                    <xdr:colOff>28575</xdr:colOff>
                    <xdr:row>18</xdr:row>
                    <xdr:rowOff>85725</xdr:rowOff>
                  </from>
                  <to>
                    <xdr:col>26</xdr:col>
                    <xdr:colOff>57150</xdr:colOff>
                    <xdr:row>18</xdr:row>
                    <xdr:rowOff>295275</xdr:rowOff>
                  </to>
                </anchor>
              </controlPr>
            </control>
          </mc:Choice>
        </mc:AlternateContent>
        <mc:AlternateContent xmlns:mc="http://schemas.openxmlformats.org/markup-compatibility/2006">
          <mc:Choice Requires="x14">
            <control shapeId="132097" r:id="rId8" name="Option Button 1">
              <controlPr defaultSize="0" autoFill="0" autoLine="0" autoPict="0">
                <anchor moveWithCells="1">
                  <from>
                    <xdr:col>25</xdr:col>
                    <xdr:colOff>28575</xdr:colOff>
                    <xdr:row>19</xdr:row>
                    <xdr:rowOff>85725</xdr:rowOff>
                  </from>
                  <to>
                    <xdr:col>26</xdr:col>
                    <xdr:colOff>57150</xdr:colOff>
                    <xdr:row>19</xdr:row>
                    <xdr:rowOff>295275</xdr:rowOff>
                  </to>
                </anchor>
              </controlPr>
            </control>
          </mc:Choice>
        </mc:AlternateContent>
        <mc:AlternateContent xmlns:mc="http://schemas.openxmlformats.org/markup-compatibility/2006">
          <mc:Choice Requires="x14">
            <control shapeId="132102" r:id="rId9" name="Option Button 1">
              <controlPr defaultSize="0" autoFill="0" autoLine="0" autoPict="0">
                <anchor moveWithCells="1">
                  <from>
                    <xdr:col>25</xdr:col>
                    <xdr:colOff>28575</xdr:colOff>
                    <xdr:row>20</xdr:row>
                    <xdr:rowOff>85725</xdr:rowOff>
                  </from>
                  <to>
                    <xdr:col>26</xdr:col>
                    <xdr:colOff>57150</xdr:colOff>
                    <xdr:row>20</xdr:row>
                    <xdr:rowOff>295275</xdr:rowOff>
                  </to>
                </anchor>
              </controlPr>
            </control>
          </mc:Choice>
        </mc:AlternateContent>
        <mc:AlternateContent xmlns:mc="http://schemas.openxmlformats.org/markup-compatibility/2006">
          <mc:Choice Requires="x14">
            <control shapeId="132104" r:id="rId10" name="Group Box 8">
              <controlPr defaultSize="0" autoFill="0" autoPict="0">
                <anchor moveWithCells="1">
                  <from>
                    <xdr:col>44</xdr:col>
                    <xdr:colOff>0</xdr:colOff>
                    <xdr:row>20</xdr:row>
                    <xdr:rowOff>0</xdr:rowOff>
                  </from>
                  <to>
                    <xdr:col>69</xdr:col>
                    <xdr:colOff>152400</xdr:colOff>
                    <xdr:row>24</xdr:row>
                    <xdr:rowOff>9525</xdr:rowOff>
                  </to>
                </anchor>
              </controlPr>
            </control>
          </mc:Choice>
        </mc:AlternateContent>
        <mc:AlternateContent xmlns:mc="http://schemas.openxmlformats.org/markup-compatibility/2006">
          <mc:Choice Requires="x14">
            <control shapeId="132105" r:id="rId11" name="Option Button 9">
              <controlPr locked="0" defaultSize="0" autoFill="0" autoLine="0" autoPict="0">
                <anchor moveWithCells="1">
                  <from>
                    <xdr:col>46</xdr:col>
                    <xdr:colOff>247650</xdr:colOff>
                    <xdr:row>21</xdr:row>
                    <xdr:rowOff>352425</xdr:rowOff>
                  </from>
                  <to>
                    <xdr:col>47</xdr:col>
                    <xdr:colOff>266700</xdr:colOff>
                    <xdr:row>23</xdr:row>
                    <xdr:rowOff>180975</xdr:rowOff>
                  </to>
                </anchor>
              </controlPr>
            </control>
          </mc:Choice>
        </mc:AlternateContent>
        <mc:AlternateContent xmlns:mc="http://schemas.openxmlformats.org/markup-compatibility/2006">
          <mc:Choice Requires="x14">
            <control shapeId="132106" r:id="rId12" name="Option Button 10">
              <controlPr locked="0" defaultSize="0" autoFill="0" autoLine="0" autoPict="0">
                <anchor moveWithCells="1">
                  <from>
                    <xdr:col>57</xdr:col>
                    <xdr:colOff>76200</xdr:colOff>
                    <xdr:row>22</xdr:row>
                    <xdr:rowOff>47625</xdr:rowOff>
                  </from>
                  <to>
                    <xdr:col>58</xdr:col>
                    <xdr:colOff>123825</xdr:colOff>
                    <xdr:row>23</xdr:row>
                    <xdr:rowOff>123825</xdr:rowOff>
                  </to>
                </anchor>
              </controlPr>
            </control>
          </mc:Choice>
        </mc:AlternateContent>
        <mc:AlternateContent xmlns:mc="http://schemas.openxmlformats.org/markup-compatibility/2006">
          <mc:Choice Requires="x14">
            <control shapeId="132107" r:id="rId13" name="Group Box 11">
              <controlPr locked="0" defaultSize="0" autoFill="0" autoPict="0">
                <anchor moveWithCells="1">
                  <from>
                    <xdr:col>45</xdr:col>
                    <xdr:colOff>247650</xdr:colOff>
                    <xdr:row>21</xdr:row>
                    <xdr:rowOff>247650</xdr:rowOff>
                  </from>
                  <to>
                    <xdr:col>59</xdr:col>
                    <xdr:colOff>152400</xdr:colOff>
                    <xdr:row>24</xdr:row>
                    <xdr:rowOff>333375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B1:BA140"/>
  <sheetViews>
    <sheetView showGridLines="0" view="pageBreakPreview" zoomScale="70" zoomScaleNormal="100" zoomScaleSheetLayoutView="70" workbookViewId="0">
      <selection activeCell="B8" sqref="B8:C8"/>
    </sheetView>
  </sheetViews>
  <sheetFormatPr defaultRowHeight="13.5"/>
  <cols>
    <col min="1" max="1" width="0.625" customWidth="1"/>
    <col min="2" max="19" width="3.875" customWidth="1"/>
    <col min="20" max="28" width="3.625" customWidth="1"/>
    <col min="29" max="29" width="19.75" hidden="1" customWidth="1"/>
    <col min="30" max="45" width="4.125" hidden="1" customWidth="1"/>
    <col min="46" max="53" width="3.625" hidden="1" customWidth="1"/>
  </cols>
  <sheetData>
    <row r="1" spans="2:34" ht="3.75" customHeight="1"/>
    <row r="2" spans="2:34" ht="30" customHeight="1">
      <c r="B2" s="228" t="s">
        <v>38</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30"/>
      <c r="AC2" s="30"/>
      <c r="AE2" s="133">
        <f>共通条件・結果!AE2</f>
        <v>1</v>
      </c>
    </row>
    <row r="3" spans="2:34" ht="20.100000000000001" customHeight="1">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E3" s="2" t="s">
        <v>279</v>
      </c>
    </row>
    <row r="4" spans="2:34" ht="20.100000000000001" customHeight="1" thickBot="1">
      <c r="B4" s="4" t="s">
        <v>36</v>
      </c>
      <c r="C4" s="2"/>
      <c r="D4" s="2"/>
      <c r="E4" s="2"/>
      <c r="F4" s="2"/>
      <c r="G4" s="2"/>
      <c r="H4" s="2"/>
      <c r="I4" s="2"/>
      <c r="J4" s="2"/>
      <c r="K4" s="2"/>
      <c r="L4" s="2"/>
      <c r="M4" s="2"/>
      <c r="N4" s="2"/>
      <c r="O4" s="2"/>
      <c r="P4" s="2"/>
      <c r="Q4" s="2"/>
      <c r="R4" s="2"/>
      <c r="S4" s="2"/>
      <c r="T4" s="23"/>
      <c r="U4" s="23"/>
      <c r="V4" s="23"/>
      <c r="W4" s="23"/>
      <c r="X4" s="6"/>
      <c r="Y4" s="6"/>
      <c r="Z4" s="6"/>
      <c r="AA4" s="6"/>
      <c r="AB4" s="2"/>
      <c r="AC4" s="2"/>
    </row>
    <row r="5" spans="2:34" ht="20.100000000000001" customHeight="1">
      <c r="B5" s="463" t="s">
        <v>6</v>
      </c>
      <c r="C5" s="454"/>
      <c r="D5" s="467" t="s">
        <v>142</v>
      </c>
      <c r="E5" s="468"/>
      <c r="F5" s="468"/>
      <c r="G5" s="438"/>
      <c r="H5" s="431" t="s">
        <v>143</v>
      </c>
      <c r="I5" s="454"/>
      <c r="J5" s="431" t="s">
        <v>103</v>
      </c>
      <c r="K5" s="454"/>
      <c r="L5" s="456" t="s">
        <v>9</v>
      </c>
      <c r="M5" s="457"/>
      <c r="N5" s="431" t="s">
        <v>144</v>
      </c>
      <c r="O5" s="454"/>
      <c r="P5" s="431" t="s">
        <v>145</v>
      </c>
      <c r="Q5" s="454"/>
      <c r="R5" s="431" t="s">
        <v>112</v>
      </c>
      <c r="S5" s="432"/>
      <c r="T5" s="24"/>
      <c r="U5" s="23"/>
      <c r="V5" s="23"/>
      <c r="W5" s="23"/>
      <c r="X5" s="20"/>
      <c r="Y5" s="20"/>
      <c r="Z5" s="20"/>
      <c r="AA5" s="20"/>
      <c r="AD5" s="22" t="s">
        <v>57</v>
      </c>
      <c r="AE5" s="22"/>
      <c r="AG5" s="2" t="s">
        <v>12</v>
      </c>
      <c r="AH5" s="2"/>
    </row>
    <row r="6" spans="2:34" ht="20.100000000000001" customHeight="1">
      <c r="B6" s="464"/>
      <c r="C6" s="433"/>
      <c r="D6" s="469"/>
      <c r="E6" s="470"/>
      <c r="F6" s="470"/>
      <c r="G6" s="471"/>
      <c r="H6" s="455"/>
      <c r="I6" s="433"/>
      <c r="J6" s="455"/>
      <c r="K6" s="433"/>
      <c r="L6" s="458"/>
      <c r="M6" s="459"/>
      <c r="N6" s="455"/>
      <c r="O6" s="433"/>
      <c r="P6" s="455"/>
      <c r="Q6" s="433"/>
      <c r="R6" s="433"/>
      <c r="S6" s="434"/>
      <c r="T6" s="24"/>
      <c r="U6" s="23"/>
      <c r="V6" s="23"/>
      <c r="W6" s="23"/>
      <c r="X6" s="20"/>
      <c r="Y6" s="20"/>
      <c r="Z6" s="20"/>
      <c r="AA6" s="20"/>
      <c r="AD6" s="22"/>
      <c r="AE6" s="22"/>
      <c r="AG6" s="2"/>
      <c r="AH6" s="2"/>
    </row>
    <row r="7" spans="2:34" ht="20.100000000000001" customHeight="1" thickBot="1">
      <c r="B7" s="465"/>
      <c r="C7" s="435"/>
      <c r="D7" s="333" t="s">
        <v>8</v>
      </c>
      <c r="E7" s="334"/>
      <c r="F7" s="466" t="s">
        <v>7</v>
      </c>
      <c r="G7" s="435"/>
      <c r="H7" s="435"/>
      <c r="I7" s="435"/>
      <c r="J7" s="435"/>
      <c r="K7" s="435"/>
      <c r="L7" s="460"/>
      <c r="M7" s="460"/>
      <c r="N7" s="435"/>
      <c r="O7" s="435"/>
      <c r="P7" s="435"/>
      <c r="Q7" s="435"/>
      <c r="R7" s="435"/>
      <c r="S7" s="436"/>
      <c r="T7" s="25"/>
      <c r="U7" s="26"/>
      <c r="V7" s="26"/>
      <c r="W7" s="26"/>
      <c r="X7" s="20"/>
      <c r="Y7" s="20"/>
      <c r="Z7" s="20"/>
      <c r="AA7" s="20"/>
      <c r="AD7" s="22" t="s">
        <v>55</v>
      </c>
      <c r="AE7" s="22" t="s">
        <v>53</v>
      </c>
      <c r="AG7" s="2" t="s">
        <v>4</v>
      </c>
      <c r="AH7" s="2" t="s">
        <v>16</v>
      </c>
    </row>
    <row r="8" spans="2:34" ht="20.100000000000001" customHeight="1">
      <c r="B8" s="421"/>
      <c r="C8" s="462"/>
      <c r="D8" s="271"/>
      <c r="E8" s="272"/>
      <c r="F8" s="272"/>
      <c r="G8" s="273"/>
      <c r="H8" s="274"/>
      <c r="I8" s="274"/>
      <c r="J8" s="274"/>
      <c r="K8" s="274"/>
      <c r="L8" s="275" t="s">
        <v>44</v>
      </c>
      <c r="M8" s="275"/>
      <c r="N8" s="296" t="str">
        <f>IF(D8="","",D8*F8*J8*0.93)</f>
        <v/>
      </c>
      <c r="O8" s="296"/>
      <c r="P8" s="336" t="str">
        <f>IF(D8="","",IF(共通条件・結果!$AA$7="８地域","-",D8*F8*J8*0.51))</f>
        <v/>
      </c>
      <c r="Q8" s="336"/>
      <c r="R8" s="296" t="str">
        <f>IF(D8="","",D8*F8*AD8)</f>
        <v/>
      </c>
      <c r="S8" s="297"/>
      <c r="T8" s="34"/>
      <c r="U8" s="33"/>
      <c r="V8" s="33"/>
      <c r="W8" s="33"/>
      <c r="X8" s="20"/>
      <c r="Y8" s="20"/>
      <c r="Z8" s="20"/>
      <c r="AA8" s="20"/>
      <c r="AD8" s="22">
        <f>IF(AE8="FALSE",H8,0.5*H8+0.5*(1/((1/H8)+AE8)))</f>
        <v>0</v>
      </c>
      <c r="AE8" s="21" t="str">
        <f>IF(D8="","FALSE",IF(L8="雨戸",0.1,IF(L8="ｼｬｯﾀｰ",0.1,IF(L8="障子",0.18))))</f>
        <v>FALSE</v>
      </c>
      <c r="AG8" s="22">
        <v>0.93</v>
      </c>
      <c r="AH8" s="22">
        <v>0.51</v>
      </c>
    </row>
    <row r="9" spans="2:34" ht="20.100000000000001" customHeight="1">
      <c r="B9" s="417"/>
      <c r="C9" s="461"/>
      <c r="D9" s="247"/>
      <c r="E9" s="248"/>
      <c r="F9" s="248"/>
      <c r="G9" s="249"/>
      <c r="H9" s="250"/>
      <c r="I9" s="250"/>
      <c r="J9" s="250"/>
      <c r="K9" s="250"/>
      <c r="L9" s="251" t="s">
        <v>44</v>
      </c>
      <c r="M9" s="251"/>
      <c r="N9" s="278" t="str">
        <f>IF(D9="","",D9*F9*J9*0.93)</f>
        <v/>
      </c>
      <c r="O9" s="278"/>
      <c r="P9" s="291" t="str">
        <f>IF(D9="","",IF(共通条件・結果!$AA$7="８地域","-",D9*F9*J9*0.51))</f>
        <v/>
      </c>
      <c r="Q9" s="293"/>
      <c r="R9" s="278" t="str">
        <f>IF(D9="","",D9*F9*AD9)</f>
        <v/>
      </c>
      <c r="S9" s="279"/>
      <c r="T9" s="35"/>
      <c r="U9" s="29"/>
      <c r="V9" s="29"/>
      <c r="W9" s="29"/>
      <c r="X9" s="20"/>
      <c r="Y9" s="20"/>
      <c r="Z9" s="20"/>
      <c r="AA9" s="20"/>
      <c r="AD9" s="22">
        <f t="shared" ref="AD9:AD12" si="0">IF(AE9="FALSE",H9,0.5*H9+0.5*(1/((1/H9)+AE9)))</f>
        <v>0</v>
      </c>
      <c r="AE9" s="21" t="str">
        <f>IF(D9="","FALSE",IF(L9="雨戸",0.1,IF(L9="ｼｬｯﾀｰ",0.1,IF(L9="障子",0.18))))</f>
        <v>FALSE</v>
      </c>
      <c r="AG9" s="22"/>
      <c r="AH9" s="22"/>
    </row>
    <row r="10" spans="2:34" ht="20.100000000000001" customHeight="1">
      <c r="B10" s="417"/>
      <c r="C10" s="461"/>
      <c r="D10" s="247"/>
      <c r="E10" s="248"/>
      <c r="F10" s="248"/>
      <c r="G10" s="249"/>
      <c r="H10" s="250"/>
      <c r="I10" s="250"/>
      <c r="J10" s="250"/>
      <c r="K10" s="250"/>
      <c r="L10" s="251" t="s">
        <v>44</v>
      </c>
      <c r="M10" s="251"/>
      <c r="N10" s="278" t="str">
        <f>IF(D10="","",D10*F10*J10*0.93)</f>
        <v/>
      </c>
      <c r="O10" s="278"/>
      <c r="P10" s="291" t="str">
        <f>IF(D10="","",IF(共通条件・結果!$AA$7="８地域","-",D10*F10*J10*0.51))</f>
        <v/>
      </c>
      <c r="Q10" s="293"/>
      <c r="R10" s="278" t="str">
        <f>IF(D10="","",D10*F10*AD10)</f>
        <v/>
      </c>
      <c r="S10" s="279"/>
      <c r="T10" s="35"/>
      <c r="U10" s="29"/>
      <c r="V10" s="29"/>
      <c r="W10" s="29"/>
      <c r="X10" s="20"/>
      <c r="Y10" s="20"/>
      <c r="Z10" s="20"/>
      <c r="AA10" s="20"/>
      <c r="AD10" s="22">
        <f t="shared" si="0"/>
        <v>0</v>
      </c>
      <c r="AE10" s="21" t="str">
        <f>IF(D10="","FALSE",IF(L10="雨戸",0.1,IF(L10="ｼｬｯﾀｰ",0.1,IF(L10="障子",0.18))))</f>
        <v>FALSE</v>
      </c>
      <c r="AG10" s="22"/>
      <c r="AH10" s="22"/>
    </row>
    <row r="11" spans="2:34" ht="20.100000000000001" customHeight="1">
      <c r="B11" s="417"/>
      <c r="C11" s="461"/>
      <c r="D11" s="247"/>
      <c r="E11" s="248"/>
      <c r="F11" s="248"/>
      <c r="G11" s="249"/>
      <c r="H11" s="250"/>
      <c r="I11" s="250"/>
      <c r="J11" s="250"/>
      <c r="K11" s="250"/>
      <c r="L11" s="251" t="s">
        <v>44</v>
      </c>
      <c r="M11" s="251"/>
      <c r="N11" s="278" t="str">
        <f>IF(D11="","",D11*F11*J11*0.93)</f>
        <v/>
      </c>
      <c r="O11" s="278"/>
      <c r="P11" s="291" t="str">
        <f>IF(D11="","",IF(共通条件・結果!$AA$7="８地域","-",D11*F11*J11*0.51))</f>
        <v/>
      </c>
      <c r="Q11" s="293"/>
      <c r="R11" s="278" t="str">
        <f>IF(D11="","",D11*F11*AD11)</f>
        <v/>
      </c>
      <c r="S11" s="279"/>
      <c r="T11" s="34"/>
      <c r="U11" s="33"/>
      <c r="V11" s="33"/>
      <c r="W11" s="33"/>
      <c r="X11" s="20"/>
      <c r="Y11" s="20"/>
      <c r="Z11" s="20"/>
      <c r="AA11" s="20"/>
      <c r="AD11" s="22">
        <f t="shared" si="0"/>
        <v>0</v>
      </c>
      <c r="AE11" s="21" t="str">
        <f>IF(D11="","FALSE",IF(L11="雨戸",0.1,IF(L11="ｼｬｯﾀｰ",0.1,IF(L11="障子",0.18))))</f>
        <v>FALSE</v>
      </c>
      <c r="AG11" s="22"/>
      <c r="AH11" s="22"/>
    </row>
    <row r="12" spans="2:34" ht="20.100000000000001" customHeight="1" thickBot="1">
      <c r="B12" s="443"/>
      <c r="C12" s="444"/>
      <c r="D12" s="247"/>
      <c r="E12" s="248"/>
      <c r="F12" s="248"/>
      <c r="G12" s="249"/>
      <c r="H12" s="250"/>
      <c r="I12" s="250"/>
      <c r="J12" s="250"/>
      <c r="K12" s="250"/>
      <c r="L12" s="275"/>
      <c r="M12" s="275"/>
      <c r="N12" s="296" t="str">
        <f>IF(D12="","",D12*F12*J12*0.93)</f>
        <v/>
      </c>
      <c r="O12" s="296"/>
      <c r="P12" s="291" t="str">
        <f>IF(D12="","",IF(共通条件・結果!$AA$7="８地域","-",D12*F12*J12*0.51))</f>
        <v/>
      </c>
      <c r="Q12" s="293"/>
      <c r="R12" s="278" t="str">
        <f>IF(D12="","",D12*F12*AD12)</f>
        <v/>
      </c>
      <c r="S12" s="279"/>
      <c r="T12" s="34"/>
      <c r="U12" s="33"/>
      <c r="V12" s="33"/>
      <c r="W12" s="33"/>
      <c r="X12" s="20"/>
      <c r="Y12" s="20"/>
      <c r="Z12" s="20"/>
      <c r="AA12" s="20"/>
      <c r="AD12" s="22">
        <f t="shared" si="0"/>
        <v>0</v>
      </c>
      <c r="AE12" s="21" t="str">
        <f>IF(D12="","FALSE",IF(L12="雨戸",0.1,IF(L12="ｼｬｯﾀｰ",0.1,IF(L12="障子",0.18))))</f>
        <v>FALSE</v>
      </c>
      <c r="AG12" s="22"/>
      <c r="AH12" s="22"/>
    </row>
    <row r="13" spans="2:34" ht="20.100000000000001" customHeight="1" thickBot="1">
      <c r="B13" s="445" t="s">
        <v>74</v>
      </c>
      <c r="C13" s="446"/>
      <c r="D13" s="446"/>
      <c r="E13" s="446"/>
      <c r="F13" s="446"/>
      <c r="G13" s="446"/>
      <c r="H13" s="446"/>
      <c r="I13" s="446"/>
      <c r="J13" s="446"/>
      <c r="K13" s="446"/>
      <c r="L13" s="446"/>
      <c r="M13" s="447"/>
      <c r="N13" s="298">
        <f>SUM(N8:O12)</f>
        <v>0</v>
      </c>
      <c r="O13" s="298"/>
      <c r="P13" s="298">
        <f>IF(共通条件・結果!AA7="８地域","-",SUM(P8:Q12))</f>
        <v>0</v>
      </c>
      <c r="Q13" s="298"/>
      <c r="R13" s="298">
        <f>SUM(R8:S12)</f>
        <v>0</v>
      </c>
      <c r="S13" s="299"/>
      <c r="T13" s="36"/>
      <c r="U13" s="37"/>
      <c r="V13" s="37"/>
      <c r="W13" s="37"/>
      <c r="X13" s="20"/>
      <c r="Y13" s="20"/>
      <c r="Z13" s="20"/>
      <c r="AA13" s="20"/>
      <c r="AD13" s="22"/>
      <c r="AE13" s="21"/>
    </row>
    <row r="14" spans="2:34" ht="20.100000000000001" customHeight="1">
      <c r="B14" s="31"/>
      <c r="C14" s="31"/>
      <c r="D14" s="31"/>
      <c r="E14" s="31"/>
      <c r="F14" s="31"/>
      <c r="G14" s="31"/>
      <c r="H14" s="31"/>
      <c r="I14" s="31"/>
      <c r="J14" s="31"/>
      <c r="K14" s="31"/>
      <c r="L14" s="31"/>
      <c r="M14" s="31"/>
      <c r="N14" s="31"/>
      <c r="O14" s="31"/>
      <c r="P14" s="31"/>
      <c r="Q14" s="31"/>
      <c r="R14" s="31"/>
      <c r="S14" s="31"/>
      <c r="T14" s="31"/>
      <c r="U14" s="31"/>
      <c r="V14" s="31"/>
      <c r="W14" s="31"/>
      <c r="X14" s="2"/>
      <c r="Y14" s="2"/>
      <c r="Z14" s="2"/>
      <c r="AA14" s="2"/>
      <c r="AB14" s="2"/>
      <c r="AC14" s="2"/>
      <c r="AD14" s="22"/>
      <c r="AE14" s="21"/>
    </row>
    <row r="15" spans="2:34" ht="20.100000000000001" customHeight="1" thickBot="1">
      <c r="B15" s="32" t="s">
        <v>39</v>
      </c>
      <c r="C15" s="31"/>
      <c r="D15" s="31"/>
      <c r="E15" s="31"/>
      <c r="F15" s="31"/>
      <c r="G15" s="31"/>
      <c r="H15" s="31"/>
      <c r="I15" s="31"/>
      <c r="J15" s="31"/>
      <c r="K15" s="31"/>
      <c r="L15" s="31"/>
      <c r="M15" s="31"/>
      <c r="N15" s="31"/>
      <c r="O15" s="31"/>
      <c r="P15" s="31"/>
      <c r="Q15" s="31"/>
      <c r="R15" s="31"/>
      <c r="S15" s="31"/>
      <c r="T15" s="31"/>
      <c r="U15" s="31"/>
      <c r="V15" s="31"/>
      <c r="W15" s="31"/>
      <c r="X15" s="2"/>
      <c r="Y15" s="2"/>
      <c r="Z15" s="2"/>
      <c r="AA15" s="2"/>
      <c r="AB15" s="2"/>
      <c r="AC15" s="2"/>
    </row>
    <row r="16" spans="2:34" ht="20.100000000000001" customHeight="1">
      <c r="B16" s="448" t="s">
        <v>0</v>
      </c>
      <c r="C16" s="449"/>
      <c r="D16" s="431" t="s">
        <v>43</v>
      </c>
      <c r="E16" s="454"/>
      <c r="F16" s="431" t="s">
        <v>151</v>
      </c>
      <c r="G16" s="454"/>
      <c r="H16" s="431" t="s">
        <v>149</v>
      </c>
      <c r="I16" s="454"/>
      <c r="J16" s="456" t="s">
        <v>152</v>
      </c>
      <c r="K16" s="457"/>
      <c r="L16" s="437" t="s">
        <v>143</v>
      </c>
      <c r="M16" s="438"/>
      <c r="N16" s="437" t="s">
        <v>59</v>
      </c>
      <c r="O16" s="438"/>
      <c r="P16" s="431" t="s">
        <v>147</v>
      </c>
      <c r="Q16" s="454"/>
      <c r="R16" s="431" t="s">
        <v>145</v>
      </c>
      <c r="S16" s="454"/>
      <c r="T16" s="431" t="s">
        <v>112</v>
      </c>
      <c r="U16" s="432"/>
    </row>
    <row r="17" spans="2:30" ht="20.100000000000001" customHeight="1">
      <c r="B17" s="450"/>
      <c r="C17" s="451"/>
      <c r="D17" s="455"/>
      <c r="E17" s="433"/>
      <c r="F17" s="455"/>
      <c r="G17" s="433"/>
      <c r="H17" s="455"/>
      <c r="I17" s="433"/>
      <c r="J17" s="458"/>
      <c r="K17" s="459"/>
      <c r="L17" s="439"/>
      <c r="M17" s="440"/>
      <c r="N17" s="439"/>
      <c r="O17" s="440"/>
      <c r="P17" s="455"/>
      <c r="Q17" s="433"/>
      <c r="R17" s="455"/>
      <c r="S17" s="433"/>
      <c r="T17" s="433"/>
      <c r="U17" s="434"/>
    </row>
    <row r="18" spans="2:30" ht="20.100000000000001" customHeight="1" thickBot="1">
      <c r="B18" s="452"/>
      <c r="C18" s="453"/>
      <c r="D18" s="435"/>
      <c r="E18" s="435"/>
      <c r="F18" s="435"/>
      <c r="G18" s="435"/>
      <c r="H18" s="435"/>
      <c r="I18" s="435"/>
      <c r="J18" s="460"/>
      <c r="K18" s="460"/>
      <c r="L18" s="441"/>
      <c r="M18" s="442"/>
      <c r="N18" s="441"/>
      <c r="O18" s="442"/>
      <c r="P18" s="435"/>
      <c r="Q18" s="435"/>
      <c r="R18" s="435"/>
      <c r="S18" s="435"/>
      <c r="T18" s="435"/>
      <c r="U18" s="436"/>
      <c r="AD18" s="1"/>
    </row>
    <row r="19" spans="2:30" ht="20.100000000000001" customHeight="1">
      <c r="B19" s="421"/>
      <c r="C19" s="422"/>
      <c r="D19" s="423"/>
      <c r="E19" s="424"/>
      <c r="F19" s="353"/>
      <c r="G19" s="354"/>
      <c r="H19" s="353"/>
      <c r="I19" s="354"/>
      <c r="J19" s="425" t="str">
        <f>IF(F19="","",F19-H19)</f>
        <v/>
      </c>
      <c r="K19" s="426"/>
      <c r="L19" s="423"/>
      <c r="M19" s="424"/>
      <c r="N19" s="429"/>
      <c r="O19" s="430"/>
      <c r="P19" s="427" t="str">
        <f t="shared" ref="P19:P26" si="1">IF($D19="","",IF(OR($D19="外気床",$D19="その他床"),0,IF(OR($D19="屋根",$D19="天井"),J19*L19*0.034)))</f>
        <v/>
      </c>
      <c r="Q19" s="428"/>
      <c r="R19" s="425" t="str">
        <f>IF(D19="","",IF(共通条件・結果!$AA$7="８地域","-",IF($D19="　","",IF(OR($D19="外気床",$D19="その他床"),0,IF(OR($D19="屋根",$D19="天井"),J19*L19*0.034)))))</f>
        <v/>
      </c>
      <c r="S19" s="426"/>
      <c r="T19" s="243" t="str">
        <f t="shared" ref="T19:T26" si="2">IF(F19="","",J19*L19*N19)</f>
        <v/>
      </c>
      <c r="U19" s="244"/>
      <c r="AD19" s="27"/>
    </row>
    <row r="20" spans="2:30" ht="20.100000000000001" customHeight="1">
      <c r="B20" s="417"/>
      <c r="C20" s="418"/>
      <c r="D20" s="287"/>
      <c r="E20" s="290"/>
      <c r="F20" s="287"/>
      <c r="G20" s="290"/>
      <c r="H20" s="287"/>
      <c r="I20" s="290"/>
      <c r="J20" s="291" t="str">
        <f t="shared" ref="J20:J26" si="3">IF(F20="","",F20-H20)</f>
        <v/>
      </c>
      <c r="K20" s="293"/>
      <c r="L20" s="287"/>
      <c r="M20" s="290"/>
      <c r="N20" s="419"/>
      <c r="O20" s="420"/>
      <c r="P20" s="291" t="str">
        <f t="shared" si="1"/>
        <v/>
      </c>
      <c r="Q20" s="293"/>
      <c r="R20" s="291" t="str">
        <f>IF(D20="","",IF(共通条件・結果!$AA$7="８地域","-",IF($D20="　","",IF(OR($D20="外気床",$D20="その他床"),0,IF(OR($D20="屋根",$D20="天井"),J20*L20*0.034)))))</f>
        <v/>
      </c>
      <c r="S20" s="293"/>
      <c r="T20" s="278" t="str">
        <f t="shared" si="2"/>
        <v/>
      </c>
      <c r="U20" s="279"/>
      <c r="AD20" s="50"/>
    </row>
    <row r="21" spans="2:30" ht="20.100000000000001" customHeight="1">
      <c r="B21" s="417"/>
      <c r="C21" s="418"/>
      <c r="D21" s="287"/>
      <c r="E21" s="290"/>
      <c r="F21" s="287"/>
      <c r="G21" s="290"/>
      <c r="H21" s="287"/>
      <c r="I21" s="290"/>
      <c r="J21" s="291" t="str">
        <f t="shared" si="3"/>
        <v/>
      </c>
      <c r="K21" s="293"/>
      <c r="L21" s="287"/>
      <c r="M21" s="290"/>
      <c r="N21" s="419"/>
      <c r="O21" s="420"/>
      <c r="P21" s="291" t="str">
        <f t="shared" si="1"/>
        <v/>
      </c>
      <c r="Q21" s="293"/>
      <c r="R21" s="291" t="str">
        <f>IF(D21="","",IF(共通条件・結果!$AA$7="８地域","-",IF($D21="　","",IF(OR($D21="外気床",$D21="その他床"),0,IF(OR($D21="屋根",$D21="天井"),J21*L21*0.034)))))</f>
        <v/>
      </c>
      <c r="S21" s="293"/>
      <c r="T21" s="278" t="str">
        <f t="shared" si="2"/>
        <v/>
      </c>
      <c r="U21" s="279"/>
      <c r="AD21" s="28"/>
    </row>
    <row r="22" spans="2:30" ht="20.100000000000001" customHeight="1">
      <c r="B22" s="417"/>
      <c r="C22" s="418"/>
      <c r="D22" s="287"/>
      <c r="E22" s="290"/>
      <c r="F22" s="287"/>
      <c r="G22" s="290"/>
      <c r="H22" s="287"/>
      <c r="I22" s="290"/>
      <c r="J22" s="291" t="str">
        <f t="shared" si="3"/>
        <v/>
      </c>
      <c r="K22" s="293"/>
      <c r="L22" s="287"/>
      <c r="M22" s="290"/>
      <c r="N22" s="419"/>
      <c r="O22" s="420"/>
      <c r="P22" s="291" t="str">
        <f t="shared" si="1"/>
        <v/>
      </c>
      <c r="Q22" s="293"/>
      <c r="R22" s="291" t="str">
        <f>IF(D22="","",IF(共通条件・結果!$AA$7="８地域","-",IF($D22="　","",IF(OR($D22="外気床",$D22="その他床"),0,IF(OR($D22="屋根",$D22="天井"),J22*L22*0.034)))))</f>
        <v/>
      </c>
      <c r="S22" s="293"/>
      <c r="T22" s="278" t="str">
        <f t="shared" si="2"/>
        <v/>
      </c>
      <c r="U22" s="279"/>
      <c r="AD22" s="28"/>
    </row>
    <row r="23" spans="2:30" ht="20.100000000000001" customHeight="1">
      <c r="B23" s="417"/>
      <c r="C23" s="418"/>
      <c r="D23" s="287"/>
      <c r="E23" s="290"/>
      <c r="F23" s="287"/>
      <c r="G23" s="290"/>
      <c r="H23" s="287"/>
      <c r="I23" s="290"/>
      <c r="J23" s="291" t="str">
        <f t="shared" si="3"/>
        <v/>
      </c>
      <c r="K23" s="293"/>
      <c r="L23" s="287"/>
      <c r="M23" s="290"/>
      <c r="N23" s="419"/>
      <c r="O23" s="420"/>
      <c r="P23" s="291" t="str">
        <f t="shared" si="1"/>
        <v/>
      </c>
      <c r="Q23" s="293"/>
      <c r="R23" s="291" t="str">
        <f>IF(D23="","",IF(共通条件・結果!$AA$7="８地域","-",IF($D23="　","",IF(OR($D23="外気床",$D23="その他床"),0,IF(OR($D23="屋根",$D23="天井"),J23*L23*0.034)))))</f>
        <v/>
      </c>
      <c r="S23" s="293"/>
      <c r="T23" s="278" t="str">
        <f t="shared" si="2"/>
        <v/>
      </c>
      <c r="U23" s="279"/>
      <c r="AD23" s="28"/>
    </row>
    <row r="24" spans="2:30" ht="20.100000000000001" customHeight="1">
      <c r="B24" s="417"/>
      <c r="C24" s="418"/>
      <c r="D24" s="287"/>
      <c r="E24" s="290"/>
      <c r="F24" s="287"/>
      <c r="G24" s="290"/>
      <c r="H24" s="287"/>
      <c r="I24" s="290"/>
      <c r="J24" s="291" t="str">
        <f t="shared" si="3"/>
        <v/>
      </c>
      <c r="K24" s="293"/>
      <c r="L24" s="287"/>
      <c r="M24" s="290"/>
      <c r="N24" s="419"/>
      <c r="O24" s="420"/>
      <c r="P24" s="291" t="str">
        <f t="shared" si="1"/>
        <v/>
      </c>
      <c r="Q24" s="293"/>
      <c r="R24" s="291" t="str">
        <f>IF(D24="","",IF(共通条件・結果!$AA$7="８地域","-",IF($D24="　","",IF(OR($D24="外気床",$D24="その他床"),0,IF(OR($D24="屋根",$D24="天井"),J24*L24*0.034)))))</f>
        <v/>
      </c>
      <c r="S24" s="293"/>
      <c r="T24" s="278" t="str">
        <f t="shared" si="2"/>
        <v/>
      </c>
      <c r="U24" s="279"/>
      <c r="AD24" s="28"/>
    </row>
    <row r="25" spans="2:30" ht="20.100000000000001" customHeight="1">
      <c r="B25" s="417"/>
      <c r="C25" s="418"/>
      <c r="D25" s="287"/>
      <c r="E25" s="290"/>
      <c r="F25" s="287"/>
      <c r="G25" s="290"/>
      <c r="H25" s="287"/>
      <c r="I25" s="290"/>
      <c r="J25" s="291" t="str">
        <f t="shared" si="3"/>
        <v/>
      </c>
      <c r="K25" s="293"/>
      <c r="L25" s="287"/>
      <c r="M25" s="290"/>
      <c r="N25" s="419"/>
      <c r="O25" s="420"/>
      <c r="P25" s="410" t="str">
        <f t="shared" si="1"/>
        <v/>
      </c>
      <c r="Q25" s="411"/>
      <c r="R25" s="291" t="str">
        <f>IF(D25="","",IF(共通条件・結果!$AA$7="８地域","-",IF($D25="　","",IF(OR($D25="外気床",$D25="その他床"),0,IF(OR($D25="屋根",$D25="天井"),J25*L25*0.034)))))</f>
        <v/>
      </c>
      <c r="S25" s="293"/>
      <c r="T25" s="278" t="str">
        <f t="shared" si="2"/>
        <v/>
      </c>
      <c r="U25" s="279"/>
      <c r="AD25" s="28"/>
    </row>
    <row r="26" spans="2:30" ht="20.100000000000001" customHeight="1" thickBot="1">
      <c r="B26" s="404"/>
      <c r="C26" s="405"/>
      <c r="D26" s="406"/>
      <c r="E26" s="407"/>
      <c r="F26" s="408"/>
      <c r="G26" s="409"/>
      <c r="H26" s="408"/>
      <c r="I26" s="409"/>
      <c r="J26" s="410" t="str">
        <f t="shared" si="3"/>
        <v/>
      </c>
      <c r="K26" s="411"/>
      <c r="L26" s="406"/>
      <c r="M26" s="407"/>
      <c r="N26" s="412"/>
      <c r="O26" s="413"/>
      <c r="P26" s="398" t="str">
        <f t="shared" si="1"/>
        <v/>
      </c>
      <c r="Q26" s="399"/>
      <c r="R26" s="398" t="str">
        <f>IF(D26="","",IF(共通条件・結果!$AA$7="８地域","-",IF($D26="　","",IF(OR($D26="外気床",$D26="その他床"),0,IF(OR($D26="屋根",$D26="天井"),J26*L26*0.034)))))</f>
        <v/>
      </c>
      <c r="S26" s="399"/>
      <c r="T26" s="400" t="str">
        <f t="shared" si="2"/>
        <v/>
      </c>
      <c r="U26" s="401"/>
      <c r="AD26" s="28"/>
    </row>
    <row r="27" spans="2:30" ht="20.100000000000001" customHeight="1" thickBot="1">
      <c r="B27" s="414" t="s">
        <v>73</v>
      </c>
      <c r="C27" s="415"/>
      <c r="D27" s="415"/>
      <c r="E27" s="415"/>
      <c r="F27" s="415"/>
      <c r="G27" s="415"/>
      <c r="H27" s="415"/>
      <c r="I27" s="415"/>
      <c r="J27" s="415"/>
      <c r="K27" s="415"/>
      <c r="L27" s="415"/>
      <c r="M27" s="415"/>
      <c r="N27" s="415"/>
      <c r="O27" s="416"/>
      <c r="P27" s="402">
        <f>SUM(P19:Q26)</f>
        <v>0</v>
      </c>
      <c r="Q27" s="403"/>
      <c r="R27" s="402">
        <f>IF(共通条件・結果!AA7="８地域","-",SUM(R19:S26))</f>
        <v>0</v>
      </c>
      <c r="S27" s="403"/>
      <c r="T27" s="350">
        <f>SUM(T19:U26)</f>
        <v>0</v>
      </c>
      <c r="U27" s="351"/>
    </row>
    <row r="28" spans="2:30" ht="20.100000000000001" customHeight="1">
      <c r="B28" s="2" t="s">
        <v>158</v>
      </c>
      <c r="C28" s="2"/>
      <c r="D28" s="2"/>
      <c r="E28" s="2"/>
      <c r="F28" s="2"/>
      <c r="G28" s="2"/>
      <c r="H28" s="2"/>
      <c r="I28" s="2"/>
      <c r="J28" s="2"/>
      <c r="K28" s="2"/>
      <c r="L28" s="2"/>
      <c r="M28" s="2"/>
      <c r="N28" s="2"/>
      <c r="O28" s="2"/>
      <c r="P28" s="2"/>
      <c r="Q28" s="2"/>
    </row>
    <row r="29" spans="2:30" ht="20.100000000000001" customHeight="1">
      <c r="B29" s="2"/>
      <c r="C29" s="2"/>
      <c r="D29" s="2"/>
      <c r="E29" s="2"/>
      <c r="F29" s="2"/>
      <c r="G29" s="2"/>
      <c r="H29" s="2"/>
      <c r="I29" s="2"/>
      <c r="J29" s="2"/>
      <c r="K29" s="2"/>
      <c r="L29" s="2"/>
      <c r="M29" s="2"/>
      <c r="N29" s="2"/>
      <c r="O29" s="2"/>
      <c r="P29" s="2"/>
      <c r="Q29" s="2"/>
    </row>
    <row r="30" spans="2:30" ht="20.100000000000001" customHeight="1">
      <c r="B30" s="41"/>
      <c r="C30" s="6"/>
      <c r="D30" s="6"/>
      <c r="E30" s="6"/>
      <c r="F30" s="6"/>
      <c r="G30" s="6"/>
      <c r="H30" s="6"/>
      <c r="I30" s="6"/>
      <c r="J30" s="6"/>
      <c r="K30" s="6"/>
      <c r="L30" s="6"/>
      <c r="M30" s="6"/>
      <c r="N30" s="6"/>
      <c r="O30" s="6"/>
      <c r="P30" s="6"/>
      <c r="Q30" s="6"/>
      <c r="R30" s="6"/>
      <c r="S30" s="6"/>
      <c r="T30" s="2"/>
      <c r="U30" s="2"/>
      <c r="V30" s="2"/>
      <c r="W30" s="2"/>
      <c r="X30" s="2"/>
      <c r="Y30" s="2"/>
      <c r="Z30" s="2"/>
      <c r="AA30" s="2"/>
      <c r="AB30" s="2"/>
      <c r="AC30" s="2"/>
    </row>
    <row r="31" spans="2:30" ht="20.100000000000001" customHeight="1" thickBot="1">
      <c r="B31" s="4" t="s">
        <v>83</v>
      </c>
      <c r="C31" s="2"/>
      <c r="D31" s="2"/>
      <c r="E31" s="2"/>
      <c r="F31" s="2"/>
      <c r="G31" s="2"/>
      <c r="H31" s="2"/>
      <c r="I31" s="2"/>
      <c r="J31" s="2"/>
      <c r="K31" s="2"/>
      <c r="L31" s="2"/>
      <c r="M31" s="2"/>
      <c r="N31" s="2"/>
      <c r="O31" s="2"/>
      <c r="P31" s="2"/>
      <c r="Q31" s="2"/>
      <c r="R31" s="2"/>
      <c r="S31" s="8"/>
      <c r="T31" s="8"/>
      <c r="U31" s="8"/>
      <c r="V31" s="8"/>
      <c r="W31" s="8"/>
      <c r="X31" s="8"/>
      <c r="Y31" s="8"/>
      <c r="Z31" s="2"/>
      <c r="AA31" s="2"/>
      <c r="AB31" s="2"/>
      <c r="AC31" s="2"/>
    </row>
    <row r="32" spans="2:30" ht="20.100000000000001" customHeight="1">
      <c r="B32" s="388" t="s">
        <v>40</v>
      </c>
      <c r="C32" s="389"/>
      <c r="D32" s="165" t="s">
        <v>37</v>
      </c>
      <c r="E32" s="166"/>
      <c r="F32" s="166"/>
      <c r="G32" s="166"/>
      <c r="H32" s="166"/>
      <c r="I32" s="166"/>
      <c r="J32" s="193"/>
      <c r="K32" s="10"/>
      <c r="L32" s="42"/>
      <c r="M32" s="42"/>
      <c r="N32" s="10"/>
      <c r="O32" s="11"/>
      <c r="P32" s="394">
        <f>T32+Y32</f>
        <v>0</v>
      </c>
      <c r="Q32" s="394"/>
      <c r="R32" s="10" t="s">
        <v>84</v>
      </c>
      <c r="S32" s="11" t="s">
        <v>41</v>
      </c>
      <c r="T32" s="395">
        <f>D8*F8+D9*F9+D10*F10+D11*F11+D12*F12</f>
        <v>0</v>
      </c>
      <c r="U32" s="395"/>
      <c r="V32" s="43" t="s">
        <v>85</v>
      </c>
      <c r="W32" s="139" t="s">
        <v>86</v>
      </c>
      <c r="X32" s="139"/>
      <c r="Y32" s="395">
        <f>SUM(J19:K26)</f>
        <v>0</v>
      </c>
      <c r="Z32" s="395"/>
      <c r="AA32" s="44" t="s">
        <v>87</v>
      </c>
      <c r="AB32" s="6"/>
      <c r="AC32" s="6"/>
    </row>
    <row r="33" spans="2:29" ht="20.100000000000001" customHeight="1">
      <c r="B33" s="390"/>
      <c r="C33" s="391"/>
      <c r="D33" s="196" t="s">
        <v>47</v>
      </c>
      <c r="E33" s="197"/>
      <c r="F33" s="197"/>
      <c r="G33" s="197"/>
      <c r="H33" s="197"/>
      <c r="I33" s="197"/>
      <c r="J33" s="198"/>
      <c r="K33" s="9"/>
      <c r="L33" s="9"/>
      <c r="M33" s="9"/>
      <c r="N33" s="9"/>
      <c r="O33" s="9"/>
      <c r="P33" s="9"/>
      <c r="Q33" s="9"/>
      <c r="R33" s="9"/>
      <c r="S33" s="9"/>
      <c r="T33" s="9"/>
      <c r="U33" s="9"/>
      <c r="V33" s="9"/>
      <c r="W33" s="385">
        <f>N13+P27</f>
        <v>0</v>
      </c>
      <c r="X33" s="385"/>
      <c r="Y33" s="385"/>
      <c r="Z33" s="396" t="s">
        <v>115</v>
      </c>
      <c r="AA33" s="397"/>
      <c r="AB33" s="6"/>
      <c r="AC33" s="6"/>
    </row>
    <row r="34" spans="2:29" ht="20.100000000000001" customHeight="1">
      <c r="B34" s="390"/>
      <c r="C34" s="391"/>
      <c r="D34" s="196" t="s">
        <v>48</v>
      </c>
      <c r="E34" s="197"/>
      <c r="F34" s="197"/>
      <c r="G34" s="197"/>
      <c r="H34" s="197"/>
      <c r="I34" s="197"/>
      <c r="J34" s="198"/>
      <c r="K34" s="9"/>
      <c r="L34" s="9"/>
      <c r="M34" s="9"/>
      <c r="N34" s="9"/>
      <c r="O34" s="9"/>
      <c r="P34" s="9"/>
      <c r="Q34" s="9"/>
      <c r="R34" s="9"/>
      <c r="S34" s="9"/>
      <c r="T34" s="9"/>
      <c r="U34" s="9"/>
      <c r="V34" s="9"/>
      <c r="W34" s="385">
        <f>IF(共通条件・結果!AA7="８地域","-",P13+R27)</f>
        <v>0</v>
      </c>
      <c r="X34" s="385"/>
      <c r="Y34" s="385"/>
      <c r="Z34" s="396" t="s">
        <v>115</v>
      </c>
      <c r="AA34" s="397"/>
      <c r="AB34" s="6"/>
      <c r="AC34" s="6"/>
    </row>
    <row r="35" spans="2:29" ht="20.100000000000001" customHeight="1" thickBot="1">
      <c r="B35" s="392"/>
      <c r="C35" s="393"/>
      <c r="D35" s="178" t="s">
        <v>18</v>
      </c>
      <c r="E35" s="179"/>
      <c r="F35" s="179"/>
      <c r="G35" s="179"/>
      <c r="H35" s="179"/>
      <c r="I35" s="179"/>
      <c r="J35" s="180"/>
      <c r="K35" s="8"/>
      <c r="L35" s="8"/>
      <c r="M35" s="8"/>
      <c r="N35" s="8"/>
      <c r="O35" s="8"/>
      <c r="P35" s="8"/>
      <c r="Q35" s="8"/>
      <c r="R35" s="8"/>
      <c r="S35" s="8"/>
      <c r="T35" s="8"/>
      <c r="U35" s="8"/>
      <c r="V35" s="8"/>
      <c r="W35" s="384">
        <f>R13+T27</f>
        <v>0</v>
      </c>
      <c r="X35" s="384"/>
      <c r="Y35" s="384"/>
      <c r="Z35" s="45" t="s">
        <v>88</v>
      </c>
      <c r="AA35" s="46"/>
      <c r="AB35" s="6"/>
      <c r="AC35" s="6"/>
    </row>
    <row r="36" spans="2:29" ht="20.100000000000001" customHeight="1"/>
    <row r="37" spans="2:29" ht="20.100000000000001" customHeight="1"/>
    <row r="38" spans="2:29" ht="20.100000000000001" customHeight="1"/>
    <row r="39" spans="2:29" ht="20.100000000000001" customHeight="1"/>
    <row r="40" spans="2:29" ht="20.100000000000001" customHeight="1"/>
    <row r="41" spans="2:29" ht="20.100000000000001" customHeight="1"/>
    <row r="42" spans="2:29" ht="20.100000000000001" customHeight="1"/>
    <row r="43" spans="2:29" ht="20.100000000000001" customHeight="1"/>
    <row r="44" spans="2:29" ht="20.100000000000001" customHeight="1"/>
    <row r="45" spans="2:29" ht="20.100000000000001" customHeight="1"/>
    <row r="46" spans="2:29" ht="20.100000000000001" customHeight="1"/>
    <row r="47" spans="2:29" ht="20.100000000000001" customHeight="1"/>
    <row r="48" spans="2:29"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sheetData>
  <sheetProtection algorithmName="SHA-512" hashValue="0q5ixnwnS2iTOOw5ylmeo1A33UgJ6H3GIWOBjNSIQLLGfXm4EtDalcuInPt7DHQ+0Lo0qMsqFzyuqJBm8TPxcg==" saltValue="XCyKaPYDJV91d613LeSgTw==" spinCount="100000" sheet="1" objects="1" scenarios="1" selectLockedCells="1"/>
  <mergeCells count="168">
    <mergeCell ref="B2:AA2"/>
    <mergeCell ref="B5:C7"/>
    <mergeCell ref="H5:I7"/>
    <mergeCell ref="J5:K7"/>
    <mergeCell ref="L5:M7"/>
    <mergeCell ref="N5:O7"/>
    <mergeCell ref="P5:Q7"/>
    <mergeCell ref="R5:S7"/>
    <mergeCell ref="D7:E7"/>
    <mergeCell ref="F7:G7"/>
    <mergeCell ref="D5:G6"/>
    <mergeCell ref="B8:C8"/>
    <mergeCell ref="D8:E8"/>
    <mergeCell ref="F8:G8"/>
    <mergeCell ref="H8:I8"/>
    <mergeCell ref="J8:K8"/>
    <mergeCell ref="L8:M8"/>
    <mergeCell ref="N8:O8"/>
    <mergeCell ref="P8:Q8"/>
    <mergeCell ref="R8:S8"/>
    <mergeCell ref="B9:C9"/>
    <mergeCell ref="D9:E9"/>
    <mergeCell ref="F9:G9"/>
    <mergeCell ref="H9:I9"/>
    <mergeCell ref="J9:K9"/>
    <mergeCell ref="L9:M9"/>
    <mergeCell ref="N9:O9"/>
    <mergeCell ref="P9:Q9"/>
    <mergeCell ref="R9:S9"/>
    <mergeCell ref="B10:C10"/>
    <mergeCell ref="D10:E10"/>
    <mergeCell ref="F10:G10"/>
    <mergeCell ref="H10:I10"/>
    <mergeCell ref="J10:K10"/>
    <mergeCell ref="L10:M10"/>
    <mergeCell ref="N10:O10"/>
    <mergeCell ref="P10:Q10"/>
    <mergeCell ref="R10:S10"/>
    <mergeCell ref="B11:C11"/>
    <mergeCell ref="D11:E11"/>
    <mergeCell ref="F11:G11"/>
    <mergeCell ref="H11:I11"/>
    <mergeCell ref="J11:K11"/>
    <mergeCell ref="L11:M11"/>
    <mergeCell ref="N11:O11"/>
    <mergeCell ref="P11:Q11"/>
    <mergeCell ref="R11:S11"/>
    <mergeCell ref="T16:U18"/>
    <mergeCell ref="N16:O18"/>
    <mergeCell ref="B12:C12"/>
    <mergeCell ref="D12:E12"/>
    <mergeCell ref="F12:G12"/>
    <mergeCell ref="H12:I12"/>
    <mergeCell ref="J12:K12"/>
    <mergeCell ref="L12:M12"/>
    <mergeCell ref="N12:O12"/>
    <mergeCell ref="P12:Q12"/>
    <mergeCell ref="R12:S12"/>
    <mergeCell ref="B13:M13"/>
    <mergeCell ref="N13:O13"/>
    <mergeCell ref="P13:Q13"/>
    <mergeCell ref="R13:S13"/>
    <mergeCell ref="B16:C18"/>
    <mergeCell ref="D16:E18"/>
    <mergeCell ref="F16:G18"/>
    <mergeCell ref="H16:I18"/>
    <mergeCell ref="J16:K18"/>
    <mergeCell ref="L16:M18"/>
    <mergeCell ref="P16:Q18"/>
    <mergeCell ref="R16:S18"/>
    <mergeCell ref="B19:C19"/>
    <mergeCell ref="D19:E19"/>
    <mergeCell ref="F19:G19"/>
    <mergeCell ref="H19:I19"/>
    <mergeCell ref="J19:K19"/>
    <mergeCell ref="L19:M19"/>
    <mergeCell ref="P19:Q19"/>
    <mergeCell ref="R19:S19"/>
    <mergeCell ref="T19:U19"/>
    <mergeCell ref="N19:O19"/>
    <mergeCell ref="B20:C20"/>
    <mergeCell ref="D20:E20"/>
    <mergeCell ref="F20:G20"/>
    <mergeCell ref="H20:I20"/>
    <mergeCell ref="J20:K20"/>
    <mergeCell ref="L20:M20"/>
    <mergeCell ref="P20:Q20"/>
    <mergeCell ref="R20:S20"/>
    <mergeCell ref="T20:U20"/>
    <mergeCell ref="N20:O20"/>
    <mergeCell ref="B21:C21"/>
    <mergeCell ref="D21:E21"/>
    <mergeCell ref="F21:G21"/>
    <mergeCell ref="H21:I21"/>
    <mergeCell ref="J21:K21"/>
    <mergeCell ref="L21:M21"/>
    <mergeCell ref="P21:Q21"/>
    <mergeCell ref="R21:S21"/>
    <mergeCell ref="T21:U21"/>
    <mergeCell ref="N21:O21"/>
    <mergeCell ref="B22:C22"/>
    <mergeCell ref="D22:E22"/>
    <mergeCell ref="F22:G22"/>
    <mergeCell ref="H22:I22"/>
    <mergeCell ref="J22:K22"/>
    <mergeCell ref="L22:M22"/>
    <mergeCell ref="P22:Q22"/>
    <mergeCell ref="R22:S22"/>
    <mergeCell ref="T22:U22"/>
    <mergeCell ref="N22:O22"/>
    <mergeCell ref="B23:C23"/>
    <mergeCell ref="D23:E23"/>
    <mergeCell ref="F23:G23"/>
    <mergeCell ref="H23:I23"/>
    <mergeCell ref="J23:K23"/>
    <mergeCell ref="L23:M23"/>
    <mergeCell ref="P23:Q23"/>
    <mergeCell ref="R23:S23"/>
    <mergeCell ref="T23:U23"/>
    <mergeCell ref="N23:O23"/>
    <mergeCell ref="T24:U24"/>
    <mergeCell ref="P25:Q25"/>
    <mergeCell ref="R25:S25"/>
    <mergeCell ref="T25:U25"/>
    <mergeCell ref="B24:C24"/>
    <mergeCell ref="D24:E24"/>
    <mergeCell ref="F24:G24"/>
    <mergeCell ref="H24:I24"/>
    <mergeCell ref="J24:K24"/>
    <mergeCell ref="L24:M24"/>
    <mergeCell ref="P24:Q24"/>
    <mergeCell ref="R24:S24"/>
    <mergeCell ref="B25:C25"/>
    <mergeCell ref="D25:E25"/>
    <mergeCell ref="F25:G25"/>
    <mergeCell ref="H25:I25"/>
    <mergeCell ref="J25:K25"/>
    <mergeCell ref="L25:M25"/>
    <mergeCell ref="N24:O24"/>
    <mergeCell ref="N25:O25"/>
    <mergeCell ref="P26:Q26"/>
    <mergeCell ref="R26:S26"/>
    <mergeCell ref="T26:U26"/>
    <mergeCell ref="P27:Q27"/>
    <mergeCell ref="R27:S27"/>
    <mergeCell ref="T27:U27"/>
    <mergeCell ref="B26:C26"/>
    <mergeCell ref="D26:E26"/>
    <mergeCell ref="F26:G26"/>
    <mergeCell ref="H26:I26"/>
    <mergeCell ref="J26:K26"/>
    <mergeCell ref="L26:M26"/>
    <mergeCell ref="N26:O26"/>
    <mergeCell ref="B27:O27"/>
    <mergeCell ref="D35:J35"/>
    <mergeCell ref="W35:Y35"/>
    <mergeCell ref="B32:C35"/>
    <mergeCell ref="D32:J32"/>
    <mergeCell ref="P32:Q32"/>
    <mergeCell ref="T32:U32"/>
    <mergeCell ref="W32:X32"/>
    <mergeCell ref="Y32:Z32"/>
    <mergeCell ref="D33:J33"/>
    <mergeCell ref="W33:Y33"/>
    <mergeCell ref="D34:J34"/>
    <mergeCell ref="W34:Y34"/>
    <mergeCell ref="Z33:AA33"/>
    <mergeCell ref="Z34:AA34"/>
  </mergeCells>
  <phoneticPr fontId="4"/>
  <conditionalFormatting sqref="B8:C8">
    <cfRule type="expression" dxfId="760" priority="211" stopIfTrue="1">
      <formula>$AE$2&lt;&gt;2</formula>
    </cfRule>
    <cfRule type="expression" dxfId="759" priority="212" stopIfTrue="1">
      <formula>$AE$2&lt;&gt;2</formula>
    </cfRule>
  </conditionalFormatting>
  <conditionalFormatting sqref="D8:E8">
    <cfRule type="expression" dxfId="758" priority="209" stopIfTrue="1">
      <formula>$AE$2&lt;&gt;2</formula>
    </cfRule>
    <cfRule type="expression" dxfId="757" priority="210" stopIfTrue="1">
      <formula>$AE$2&lt;&gt;2</formula>
    </cfRule>
  </conditionalFormatting>
  <conditionalFormatting sqref="F8:G8">
    <cfRule type="expression" dxfId="756" priority="207" stopIfTrue="1">
      <formula>$AE$2&lt;&gt;2</formula>
    </cfRule>
    <cfRule type="expression" dxfId="755" priority="208" stopIfTrue="1">
      <formula>$AE$2&lt;&gt;2</formula>
    </cfRule>
  </conditionalFormatting>
  <conditionalFormatting sqref="H8:I8">
    <cfRule type="expression" dxfId="754" priority="205" stopIfTrue="1">
      <formula>$AE$2&lt;&gt;2</formula>
    </cfRule>
    <cfRule type="expression" dxfId="753" priority="206" stopIfTrue="1">
      <formula>$AE$2&lt;&gt;2</formula>
    </cfRule>
  </conditionalFormatting>
  <conditionalFormatting sqref="J8:K8">
    <cfRule type="expression" dxfId="752" priority="203" stopIfTrue="1">
      <formula>$AE$2&lt;&gt;2</formula>
    </cfRule>
    <cfRule type="expression" dxfId="751" priority="204" stopIfTrue="1">
      <formula>$AE$2&lt;&gt;2</formula>
    </cfRule>
  </conditionalFormatting>
  <conditionalFormatting sqref="L8:M8">
    <cfRule type="expression" dxfId="750" priority="201" stopIfTrue="1">
      <formula>$AE$2&lt;&gt;2</formula>
    </cfRule>
    <cfRule type="expression" dxfId="749" priority="202" stopIfTrue="1">
      <formula>$AE$2&lt;&gt;2</formula>
    </cfRule>
  </conditionalFormatting>
  <conditionalFormatting sqref="B9:C9">
    <cfRule type="expression" dxfId="748" priority="199" stopIfTrue="1">
      <formula>$AE$2&lt;&gt;2</formula>
    </cfRule>
    <cfRule type="expression" dxfId="747" priority="200" stopIfTrue="1">
      <formula>$AE$2&lt;&gt;2</formula>
    </cfRule>
  </conditionalFormatting>
  <conditionalFormatting sqref="D9:E9">
    <cfRule type="expression" dxfId="746" priority="197" stopIfTrue="1">
      <formula>$AE$2&lt;&gt;2</formula>
    </cfRule>
    <cfRule type="expression" dxfId="745" priority="198" stopIfTrue="1">
      <formula>$AE$2&lt;&gt;2</formula>
    </cfRule>
  </conditionalFormatting>
  <conditionalFormatting sqref="F9:G9">
    <cfRule type="expression" dxfId="744" priority="195" stopIfTrue="1">
      <formula>$AE$2&lt;&gt;2</formula>
    </cfRule>
    <cfRule type="expression" dxfId="743" priority="196" stopIfTrue="1">
      <formula>$AE$2&lt;&gt;2</formula>
    </cfRule>
  </conditionalFormatting>
  <conditionalFormatting sqref="H9:I9">
    <cfRule type="expression" dxfId="742" priority="193" stopIfTrue="1">
      <formula>$AE$2&lt;&gt;2</formula>
    </cfRule>
    <cfRule type="expression" dxfId="741" priority="194" stopIfTrue="1">
      <formula>$AE$2&lt;&gt;2</formula>
    </cfRule>
  </conditionalFormatting>
  <conditionalFormatting sqref="J9:K9">
    <cfRule type="expression" dxfId="740" priority="191" stopIfTrue="1">
      <formula>$AE$2&lt;&gt;2</formula>
    </cfRule>
    <cfRule type="expression" dxfId="739" priority="192" stopIfTrue="1">
      <formula>$AE$2&lt;&gt;2</formula>
    </cfRule>
  </conditionalFormatting>
  <conditionalFormatting sqref="L9:M9">
    <cfRule type="expression" dxfId="738" priority="189" stopIfTrue="1">
      <formula>$AE$2&lt;&gt;2</formula>
    </cfRule>
    <cfRule type="expression" dxfId="737" priority="190" stopIfTrue="1">
      <formula>$AE$2&lt;&gt;2</formula>
    </cfRule>
  </conditionalFormatting>
  <conditionalFormatting sqref="B10:C10">
    <cfRule type="expression" dxfId="736" priority="187" stopIfTrue="1">
      <formula>$AE$2&lt;&gt;2</formula>
    </cfRule>
    <cfRule type="expression" dxfId="735" priority="188" stopIfTrue="1">
      <formula>$AE$2&lt;&gt;2</formula>
    </cfRule>
  </conditionalFormatting>
  <conditionalFormatting sqref="D10:E10">
    <cfRule type="expression" dxfId="734" priority="185" stopIfTrue="1">
      <formula>$AE$2&lt;&gt;2</formula>
    </cfRule>
    <cfRule type="expression" dxfId="733" priority="186" stopIfTrue="1">
      <formula>$AE$2&lt;&gt;2</formula>
    </cfRule>
  </conditionalFormatting>
  <conditionalFormatting sqref="F10:G10">
    <cfRule type="expression" dxfId="732" priority="183" stopIfTrue="1">
      <formula>$AE$2&lt;&gt;2</formula>
    </cfRule>
    <cfRule type="expression" dxfId="731" priority="184" stopIfTrue="1">
      <formula>$AE$2&lt;&gt;2</formula>
    </cfRule>
  </conditionalFormatting>
  <conditionalFormatting sqref="H10:I10">
    <cfRule type="expression" dxfId="730" priority="181" stopIfTrue="1">
      <formula>$AE$2&lt;&gt;2</formula>
    </cfRule>
    <cfRule type="expression" dxfId="729" priority="182" stopIfTrue="1">
      <formula>$AE$2&lt;&gt;2</formula>
    </cfRule>
  </conditionalFormatting>
  <conditionalFormatting sqref="J10:K10">
    <cfRule type="expression" dxfId="728" priority="179" stopIfTrue="1">
      <formula>$AE$2&lt;&gt;2</formula>
    </cfRule>
    <cfRule type="expression" dxfId="727" priority="180" stopIfTrue="1">
      <formula>$AE$2&lt;&gt;2</formula>
    </cfRule>
  </conditionalFormatting>
  <conditionalFormatting sqref="L10:M10">
    <cfRule type="expression" dxfId="726" priority="177" stopIfTrue="1">
      <formula>$AE$2&lt;&gt;2</formula>
    </cfRule>
    <cfRule type="expression" dxfId="725" priority="178" stopIfTrue="1">
      <formula>$AE$2&lt;&gt;2</formula>
    </cfRule>
  </conditionalFormatting>
  <conditionalFormatting sqref="B11:C11">
    <cfRule type="expression" dxfId="724" priority="175" stopIfTrue="1">
      <formula>$AE$2&lt;&gt;2</formula>
    </cfRule>
    <cfRule type="expression" dxfId="723" priority="176" stopIfTrue="1">
      <formula>$AE$2&lt;&gt;2</formula>
    </cfRule>
  </conditionalFormatting>
  <conditionalFormatting sqref="D11:E11">
    <cfRule type="expression" dxfId="722" priority="173" stopIfTrue="1">
      <formula>$AE$2&lt;&gt;2</formula>
    </cfRule>
    <cfRule type="expression" dxfId="721" priority="174" stopIfTrue="1">
      <formula>$AE$2&lt;&gt;2</formula>
    </cfRule>
  </conditionalFormatting>
  <conditionalFormatting sqref="F11:G11">
    <cfRule type="expression" dxfId="720" priority="171" stopIfTrue="1">
      <formula>$AE$2&lt;&gt;2</formula>
    </cfRule>
    <cfRule type="expression" dxfId="719" priority="172" stopIfTrue="1">
      <formula>$AE$2&lt;&gt;2</formula>
    </cfRule>
  </conditionalFormatting>
  <conditionalFormatting sqref="H11:I11">
    <cfRule type="expression" dxfId="718" priority="169" stopIfTrue="1">
      <formula>$AE$2&lt;&gt;2</formula>
    </cfRule>
    <cfRule type="expression" dxfId="717" priority="170" stopIfTrue="1">
      <formula>$AE$2&lt;&gt;2</formula>
    </cfRule>
  </conditionalFormatting>
  <conditionalFormatting sqref="J11:K11">
    <cfRule type="expression" dxfId="716" priority="168" stopIfTrue="1">
      <formula>$AE$2&lt;&gt;2</formula>
    </cfRule>
  </conditionalFormatting>
  <conditionalFormatting sqref="J11:K11">
    <cfRule type="expression" dxfId="715" priority="167" stopIfTrue="1">
      <formula>$AE$2&lt;&gt;2</formula>
    </cfRule>
  </conditionalFormatting>
  <conditionalFormatting sqref="L11:M11">
    <cfRule type="expression" dxfId="714" priority="166" stopIfTrue="1">
      <formula>$AE$2&lt;&gt;2</formula>
    </cfRule>
  </conditionalFormatting>
  <conditionalFormatting sqref="L11:M11">
    <cfRule type="expression" dxfId="713" priority="165" stopIfTrue="1">
      <formula>$AE$2&lt;&gt;2</formula>
    </cfRule>
  </conditionalFormatting>
  <conditionalFormatting sqref="B12:C12">
    <cfRule type="expression" dxfId="712" priority="163" stopIfTrue="1">
      <formula>$AE$2&lt;&gt;2</formula>
    </cfRule>
    <cfRule type="expression" dxfId="711" priority="164" stopIfTrue="1">
      <formula>$AE$2&lt;&gt;2</formula>
    </cfRule>
  </conditionalFormatting>
  <conditionalFormatting sqref="D12:E12">
    <cfRule type="expression" dxfId="710" priority="161" stopIfTrue="1">
      <formula>$AE$2&lt;&gt;2</formula>
    </cfRule>
    <cfRule type="expression" dxfId="709" priority="162" stopIfTrue="1">
      <formula>$AE$2&lt;&gt;2</formula>
    </cfRule>
  </conditionalFormatting>
  <conditionalFormatting sqref="F12:G12">
    <cfRule type="expression" dxfId="708" priority="159" stopIfTrue="1">
      <formula>$AE$2&lt;&gt;2</formula>
    </cfRule>
    <cfRule type="expression" dxfId="707" priority="160" stopIfTrue="1">
      <formula>$AE$2&lt;&gt;2</formula>
    </cfRule>
  </conditionalFormatting>
  <conditionalFormatting sqref="H12:I12">
    <cfRule type="expression" dxfId="706" priority="157" stopIfTrue="1">
      <formula>$AE$2&lt;&gt;2</formula>
    </cfRule>
    <cfRule type="expression" dxfId="705" priority="158" stopIfTrue="1">
      <formula>$AE$2&lt;&gt;2</formula>
    </cfRule>
  </conditionalFormatting>
  <conditionalFormatting sqref="J12:K12">
    <cfRule type="expression" dxfId="704" priority="156" stopIfTrue="1">
      <formula>$AE$2&lt;&gt;2</formula>
    </cfRule>
  </conditionalFormatting>
  <conditionalFormatting sqref="J12:K12">
    <cfRule type="expression" dxfId="703" priority="155" stopIfTrue="1">
      <formula>$AE$2&lt;&gt;2</formula>
    </cfRule>
  </conditionalFormatting>
  <conditionalFormatting sqref="L12:M12">
    <cfRule type="expression" dxfId="702" priority="154" stopIfTrue="1">
      <formula>$AE$2&lt;&gt;2</formula>
    </cfRule>
  </conditionalFormatting>
  <conditionalFormatting sqref="L12:M12">
    <cfRule type="expression" dxfId="701" priority="153" stopIfTrue="1">
      <formula>$AE$2&lt;&gt;2</formula>
    </cfRule>
  </conditionalFormatting>
  <conditionalFormatting sqref="B19:C19">
    <cfRule type="expression" dxfId="700" priority="151" stopIfTrue="1">
      <formula>$AE$2&lt;&gt;2</formula>
    </cfRule>
    <cfRule type="expression" dxfId="699" priority="152" stopIfTrue="1">
      <formula>$AE$2&lt;&gt;2</formula>
    </cfRule>
  </conditionalFormatting>
  <conditionalFormatting sqref="D19:E19">
    <cfRule type="expression" dxfId="698" priority="149" stopIfTrue="1">
      <formula>$AE$2&lt;&gt;2</formula>
    </cfRule>
    <cfRule type="expression" dxfId="697" priority="150" stopIfTrue="1">
      <formula>$AE$2&lt;&gt;2</formula>
    </cfRule>
  </conditionalFormatting>
  <conditionalFormatting sqref="F19:G19">
    <cfRule type="expression" dxfId="696" priority="147" stopIfTrue="1">
      <formula>$AE$2&lt;&gt;2</formula>
    </cfRule>
    <cfRule type="expression" dxfId="695" priority="148" stopIfTrue="1">
      <formula>$AE$2&lt;&gt;2</formula>
    </cfRule>
  </conditionalFormatting>
  <conditionalFormatting sqref="H19:I19">
    <cfRule type="expression" dxfId="694" priority="145" stopIfTrue="1">
      <formula>$AE$2&lt;&gt;2</formula>
    </cfRule>
    <cfRule type="expression" dxfId="693" priority="146" stopIfTrue="1">
      <formula>$AE$2&lt;&gt;2</formula>
    </cfRule>
  </conditionalFormatting>
  <conditionalFormatting sqref="L19:M19">
    <cfRule type="expression" dxfId="692" priority="144" stopIfTrue="1">
      <formula>$AE$2&lt;&gt;2</formula>
    </cfRule>
  </conditionalFormatting>
  <conditionalFormatting sqref="L19:M19">
    <cfRule type="expression" dxfId="691" priority="143" stopIfTrue="1">
      <formula>$AE$2&lt;&gt;2</formula>
    </cfRule>
  </conditionalFormatting>
  <conditionalFormatting sqref="N19:O19">
    <cfRule type="expression" dxfId="690" priority="142" stopIfTrue="1">
      <formula>$AE$2&lt;&gt;2</formula>
    </cfRule>
  </conditionalFormatting>
  <conditionalFormatting sqref="N19:O19">
    <cfRule type="expression" dxfId="689" priority="141" stopIfTrue="1">
      <formula>$AE$2&lt;&gt;2</formula>
    </cfRule>
  </conditionalFormatting>
  <conditionalFormatting sqref="B20:C20">
    <cfRule type="expression" dxfId="688" priority="140" stopIfTrue="1">
      <formula>$AE$2&lt;&gt;2</formula>
    </cfRule>
  </conditionalFormatting>
  <conditionalFormatting sqref="B20:C20">
    <cfRule type="expression" dxfId="687" priority="139" stopIfTrue="1">
      <formula>$AE$2&lt;&gt;2</formula>
    </cfRule>
  </conditionalFormatting>
  <conditionalFormatting sqref="D20:E20">
    <cfRule type="expression" dxfId="686" priority="138" stopIfTrue="1">
      <formula>$AE$2&lt;&gt;2</formula>
    </cfRule>
  </conditionalFormatting>
  <conditionalFormatting sqref="D20:E20">
    <cfRule type="expression" dxfId="685" priority="137" stopIfTrue="1">
      <formula>$AE$2&lt;&gt;2</formula>
    </cfRule>
  </conditionalFormatting>
  <conditionalFormatting sqref="F20:G20">
    <cfRule type="expression" dxfId="684" priority="136" stopIfTrue="1">
      <formula>$AE$2&lt;&gt;2</formula>
    </cfRule>
  </conditionalFormatting>
  <conditionalFormatting sqref="F20:G20">
    <cfRule type="expression" dxfId="683" priority="135" stopIfTrue="1">
      <formula>$AE$2&lt;&gt;2</formula>
    </cfRule>
  </conditionalFormatting>
  <conditionalFormatting sqref="H20:I20">
    <cfRule type="expression" dxfId="682" priority="134" stopIfTrue="1">
      <formula>$AE$2&lt;&gt;2</formula>
    </cfRule>
  </conditionalFormatting>
  <conditionalFormatting sqref="H20:I20">
    <cfRule type="expression" dxfId="681" priority="133" stopIfTrue="1">
      <formula>$AE$2&lt;&gt;2</formula>
    </cfRule>
  </conditionalFormatting>
  <conditionalFormatting sqref="L20:M20">
    <cfRule type="expression" dxfId="680" priority="132" stopIfTrue="1">
      <formula>$AE$2&lt;&gt;2</formula>
    </cfRule>
  </conditionalFormatting>
  <conditionalFormatting sqref="L20:M20">
    <cfRule type="expression" dxfId="679" priority="131" stopIfTrue="1">
      <formula>$AE$2&lt;&gt;2</formula>
    </cfRule>
  </conditionalFormatting>
  <conditionalFormatting sqref="N20:O20">
    <cfRule type="expression" dxfId="678" priority="130" stopIfTrue="1">
      <formula>$AE$2&lt;&gt;2</formula>
    </cfRule>
  </conditionalFormatting>
  <conditionalFormatting sqref="N20:O20">
    <cfRule type="expression" dxfId="677" priority="129" stopIfTrue="1">
      <formula>$AE$2&lt;&gt;2</formula>
    </cfRule>
  </conditionalFormatting>
  <conditionalFormatting sqref="B21:C21">
    <cfRule type="expression" dxfId="676" priority="128" stopIfTrue="1">
      <formula>$AE$2&lt;&gt;2</formula>
    </cfRule>
  </conditionalFormatting>
  <conditionalFormatting sqref="B21:C21">
    <cfRule type="expression" dxfId="675" priority="127" stopIfTrue="1">
      <formula>$AE$2&lt;&gt;2</formula>
    </cfRule>
  </conditionalFormatting>
  <conditionalFormatting sqref="D21:E21">
    <cfRule type="expression" dxfId="674" priority="126" stopIfTrue="1">
      <formula>$AE$2&lt;&gt;2</formula>
    </cfRule>
  </conditionalFormatting>
  <conditionalFormatting sqref="D21:E21">
    <cfRule type="expression" dxfId="673" priority="125" stopIfTrue="1">
      <formula>$AE$2&lt;&gt;2</formula>
    </cfRule>
  </conditionalFormatting>
  <conditionalFormatting sqref="F21:G21">
    <cfRule type="expression" dxfId="672" priority="124" stopIfTrue="1">
      <formula>$AE$2&lt;&gt;2</formula>
    </cfRule>
  </conditionalFormatting>
  <conditionalFormatting sqref="F21:G21">
    <cfRule type="expression" dxfId="671" priority="123" stopIfTrue="1">
      <formula>$AE$2&lt;&gt;2</formula>
    </cfRule>
  </conditionalFormatting>
  <conditionalFormatting sqref="H21:I21">
    <cfRule type="expression" dxfId="670" priority="122" stopIfTrue="1">
      <formula>$AE$2&lt;&gt;2</formula>
    </cfRule>
  </conditionalFormatting>
  <conditionalFormatting sqref="H21:I21">
    <cfRule type="expression" dxfId="669" priority="121" stopIfTrue="1">
      <formula>$AE$2&lt;&gt;2</formula>
    </cfRule>
  </conditionalFormatting>
  <conditionalFormatting sqref="L21:M21">
    <cfRule type="expression" dxfId="668" priority="120" stopIfTrue="1">
      <formula>$AE$2&lt;&gt;2</formula>
    </cfRule>
  </conditionalFormatting>
  <conditionalFormatting sqref="L21:M21">
    <cfRule type="expression" dxfId="667" priority="119" stopIfTrue="1">
      <formula>$AE$2&lt;&gt;2</formula>
    </cfRule>
  </conditionalFormatting>
  <conditionalFormatting sqref="N21:O21">
    <cfRule type="expression" dxfId="666" priority="118" stopIfTrue="1">
      <formula>$AE$2&lt;&gt;2</formula>
    </cfRule>
  </conditionalFormatting>
  <conditionalFormatting sqref="N21:O21">
    <cfRule type="expression" dxfId="665" priority="117" stopIfTrue="1">
      <formula>$AE$2&lt;&gt;2</formula>
    </cfRule>
  </conditionalFormatting>
  <conditionalFormatting sqref="B22:C22">
    <cfRule type="expression" dxfId="664" priority="116" stopIfTrue="1">
      <formula>$AE$2&lt;&gt;2</formula>
    </cfRule>
  </conditionalFormatting>
  <conditionalFormatting sqref="B22:C22">
    <cfRule type="expression" dxfId="663" priority="115" stopIfTrue="1">
      <formula>$AE$2&lt;&gt;2</formula>
    </cfRule>
  </conditionalFormatting>
  <conditionalFormatting sqref="D22:E22">
    <cfRule type="expression" dxfId="662" priority="114" stopIfTrue="1">
      <formula>$AE$2&lt;&gt;2</formula>
    </cfRule>
  </conditionalFormatting>
  <conditionalFormatting sqref="D22:E22">
    <cfRule type="expression" dxfId="661" priority="113" stopIfTrue="1">
      <formula>$AE$2&lt;&gt;2</formula>
    </cfRule>
  </conditionalFormatting>
  <conditionalFormatting sqref="F22:G22">
    <cfRule type="expression" dxfId="660" priority="112" stopIfTrue="1">
      <formula>$AE$2&lt;&gt;2</formula>
    </cfRule>
  </conditionalFormatting>
  <conditionalFormatting sqref="F22:G22">
    <cfRule type="expression" dxfId="659" priority="111" stopIfTrue="1">
      <formula>$AE$2&lt;&gt;2</formula>
    </cfRule>
  </conditionalFormatting>
  <conditionalFormatting sqref="H22:I22">
    <cfRule type="expression" dxfId="658" priority="110" stopIfTrue="1">
      <formula>$AE$2&lt;&gt;2</formula>
    </cfRule>
  </conditionalFormatting>
  <conditionalFormatting sqref="H22:I22">
    <cfRule type="expression" dxfId="657" priority="109" stopIfTrue="1">
      <formula>$AE$2&lt;&gt;2</formula>
    </cfRule>
  </conditionalFormatting>
  <conditionalFormatting sqref="L22:M22">
    <cfRule type="expression" dxfId="656" priority="108" stopIfTrue="1">
      <formula>$AE$2&lt;&gt;2</formula>
    </cfRule>
  </conditionalFormatting>
  <conditionalFormatting sqref="L22:M22">
    <cfRule type="expression" dxfId="655" priority="107" stopIfTrue="1">
      <formula>$AE$2&lt;&gt;2</formula>
    </cfRule>
  </conditionalFormatting>
  <conditionalFormatting sqref="N22:O22">
    <cfRule type="expression" dxfId="654" priority="106" stopIfTrue="1">
      <formula>$AE$2&lt;&gt;2</formula>
    </cfRule>
  </conditionalFormatting>
  <conditionalFormatting sqref="N22:O22">
    <cfRule type="expression" dxfId="653" priority="105" stopIfTrue="1">
      <formula>$AE$2&lt;&gt;2</formula>
    </cfRule>
  </conditionalFormatting>
  <conditionalFormatting sqref="B23:C23">
    <cfRule type="expression" dxfId="652" priority="104" stopIfTrue="1">
      <formula>$AE$2&lt;&gt;2</formula>
    </cfRule>
  </conditionalFormatting>
  <conditionalFormatting sqref="B23:C23">
    <cfRule type="expression" dxfId="651" priority="103" stopIfTrue="1">
      <formula>$AE$2&lt;&gt;2</formula>
    </cfRule>
  </conditionalFormatting>
  <conditionalFormatting sqref="D23:E23">
    <cfRule type="expression" dxfId="650" priority="102" stopIfTrue="1">
      <formula>$AE$2&lt;&gt;2</formula>
    </cfRule>
  </conditionalFormatting>
  <conditionalFormatting sqref="D23:E23">
    <cfRule type="expression" dxfId="649" priority="101" stopIfTrue="1">
      <formula>$AE$2&lt;&gt;2</formula>
    </cfRule>
  </conditionalFormatting>
  <conditionalFormatting sqref="F23:G23">
    <cfRule type="expression" dxfId="648" priority="100" stopIfTrue="1">
      <formula>$AE$2&lt;&gt;2</formula>
    </cfRule>
  </conditionalFormatting>
  <conditionalFormatting sqref="F23:G23">
    <cfRule type="expression" dxfId="647" priority="99" stopIfTrue="1">
      <formula>$AE$2&lt;&gt;2</formula>
    </cfRule>
  </conditionalFormatting>
  <conditionalFormatting sqref="H23:I23">
    <cfRule type="expression" dxfId="646" priority="98" stopIfTrue="1">
      <formula>$AE$2&lt;&gt;2</formula>
    </cfRule>
  </conditionalFormatting>
  <conditionalFormatting sqref="H23:I23">
    <cfRule type="expression" dxfId="645" priority="97" stopIfTrue="1">
      <formula>$AE$2&lt;&gt;2</formula>
    </cfRule>
  </conditionalFormatting>
  <conditionalFormatting sqref="L23:M23">
    <cfRule type="expression" dxfId="644" priority="96" stopIfTrue="1">
      <formula>$AE$2&lt;&gt;2</formula>
    </cfRule>
  </conditionalFormatting>
  <conditionalFormatting sqref="L23:M23">
    <cfRule type="expression" dxfId="643" priority="95" stopIfTrue="1">
      <formula>$AE$2&lt;&gt;2</formula>
    </cfRule>
  </conditionalFormatting>
  <conditionalFormatting sqref="N23:O23">
    <cfRule type="expression" dxfId="642" priority="94" stopIfTrue="1">
      <formula>$AE$2&lt;&gt;2</formula>
    </cfRule>
  </conditionalFormatting>
  <conditionalFormatting sqref="N23:O23">
    <cfRule type="expression" dxfId="641" priority="93" stopIfTrue="1">
      <formula>$AE$2&lt;&gt;2</formula>
    </cfRule>
  </conditionalFormatting>
  <conditionalFormatting sqref="B24:C24">
    <cfRule type="expression" dxfId="640" priority="92" stopIfTrue="1">
      <formula>$AE$2&lt;&gt;2</formula>
    </cfRule>
  </conditionalFormatting>
  <conditionalFormatting sqref="B24:C24">
    <cfRule type="expression" dxfId="639" priority="91" stopIfTrue="1">
      <formula>$AE$2&lt;&gt;2</formula>
    </cfRule>
  </conditionalFormatting>
  <conditionalFormatting sqref="D24:E24">
    <cfRule type="expression" dxfId="638" priority="90" stopIfTrue="1">
      <formula>$AE$2&lt;&gt;2</formula>
    </cfRule>
  </conditionalFormatting>
  <conditionalFormatting sqref="D24:E24">
    <cfRule type="expression" dxfId="637" priority="89" stopIfTrue="1">
      <formula>$AE$2&lt;&gt;2</formula>
    </cfRule>
  </conditionalFormatting>
  <conditionalFormatting sqref="F24:G24">
    <cfRule type="expression" dxfId="636" priority="88" stopIfTrue="1">
      <formula>$AE$2&lt;&gt;2</formula>
    </cfRule>
  </conditionalFormatting>
  <conditionalFormatting sqref="F24:G24">
    <cfRule type="expression" dxfId="635" priority="87" stopIfTrue="1">
      <formula>$AE$2&lt;&gt;2</formula>
    </cfRule>
  </conditionalFormatting>
  <conditionalFormatting sqref="H24:I24">
    <cfRule type="expression" dxfId="634" priority="86" stopIfTrue="1">
      <formula>$AE$2&lt;&gt;2</formula>
    </cfRule>
  </conditionalFormatting>
  <conditionalFormatting sqref="H24:I24">
    <cfRule type="expression" dxfId="633" priority="85" stopIfTrue="1">
      <formula>$AE$2&lt;&gt;2</formula>
    </cfRule>
  </conditionalFormatting>
  <conditionalFormatting sqref="L24:M24">
    <cfRule type="expression" dxfId="632" priority="84" stopIfTrue="1">
      <formula>$AE$2&lt;&gt;2</formula>
    </cfRule>
  </conditionalFormatting>
  <conditionalFormatting sqref="L24:M24">
    <cfRule type="expression" dxfId="631" priority="83" stopIfTrue="1">
      <formula>$AE$2&lt;&gt;2</formula>
    </cfRule>
  </conditionalFormatting>
  <conditionalFormatting sqref="N24:O24">
    <cfRule type="expression" dxfId="630" priority="82" stopIfTrue="1">
      <formula>$AE$2&lt;&gt;2</formula>
    </cfRule>
  </conditionalFormatting>
  <conditionalFormatting sqref="N24:O24">
    <cfRule type="expression" dxfId="629" priority="81" stopIfTrue="1">
      <formula>$AE$2&lt;&gt;2</formula>
    </cfRule>
  </conditionalFormatting>
  <conditionalFormatting sqref="B25:C25">
    <cfRule type="expression" dxfId="628" priority="80" stopIfTrue="1">
      <formula>$AE$2&lt;&gt;2</formula>
    </cfRule>
  </conditionalFormatting>
  <conditionalFormatting sqref="B25:C25">
    <cfRule type="expression" dxfId="627" priority="79" stopIfTrue="1">
      <formula>$AE$2&lt;&gt;2</formula>
    </cfRule>
  </conditionalFormatting>
  <conditionalFormatting sqref="D25:E25">
    <cfRule type="expression" dxfId="626" priority="78" stopIfTrue="1">
      <formula>$AE$2&lt;&gt;2</formula>
    </cfRule>
  </conditionalFormatting>
  <conditionalFormatting sqref="D25:E25">
    <cfRule type="expression" dxfId="625" priority="77" stopIfTrue="1">
      <formula>$AE$2&lt;&gt;2</formula>
    </cfRule>
  </conditionalFormatting>
  <conditionalFormatting sqref="F25:G25">
    <cfRule type="expression" dxfId="624" priority="76" stopIfTrue="1">
      <formula>$AE$2&lt;&gt;2</formula>
    </cfRule>
  </conditionalFormatting>
  <conditionalFormatting sqref="F25:G25">
    <cfRule type="expression" dxfId="623" priority="75" stopIfTrue="1">
      <formula>$AE$2&lt;&gt;2</formula>
    </cfRule>
  </conditionalFormatting>
  <conditionalFormatting sqref="H25:I25">
    <cfRule type="expression" dxfId="622" priority="74" stopIfTrue="1">
      <formula>$AE$2&lt;&gt;2</formula>
    </cfRule>
  </conditionalFormatting>
  <conditionalFormatting sqref="H25:I25">
    <cfRule type="expression" dxfId="621" priority="73" stopIfTrue="1">
      <formula>$AE$2&lt;&gt;2</formula>
    </cfRule>
  </conditionalFormatting>
  <conditionalFormatting sqref="L25:M25">
    <cfRule type="expression" dxfId="620" priority="72" stopIfTrue="1">
      <formula>$AE$2&lt;&gt;2</formula>
    </cfRule>
  </conditionalFormatting>
  <conditionalFormatting sqref="L25:M25">
    <cfRule type="expression" dxfId="619" priority="71" stopIfTrue="1">
      <formula>$AE$2&lt;&gt;2</formula>
    </cfRule>
  </conditionalFormatting>
  <conditionalFormatting sqref="N25:O25">
    <cfRule type="expression" dxfId="618" priority="70" stopIfTrue="1">
      <formula>$AE$2&lt;&gt;2</formula>
    </cfRule>
  </conditionalFormatting>
  <conditionalFormatting sqref="N25:O25">
    <cfRule type="expression" dxfId="617" priority="69" stopIfTrue="1">
      <formula>$AE$2&lt;&gt;2</formula>
    </cfRule>
  </conditionalFormatting>
  <conditionalFormatting sqref="B26:C26">
    <cfRule type="expression" dxfId="616" priority="68" stopIfTrue="1">
      <formula>$AE$2&lt;&gt;2</formula>
    </cfRule>
  </conditionalFormatting>
  <conditionalFormatting sqref="B26:C26">
    <cfRule type="expression" dxfId="615" priority="67" stopIfTrue="1">
      <formula>$AE$2&lt;&gt;2</formula>
    </cfRule>
  </conditionalFormatting>
  <conditionalFormatting sqref="D26:E26">
    <cfRule type="expression" dxfId="614" priority="66" stopIfTrue="1">
      <formula>$AE$2&lt;&gt;2</formula>
    </cfRule>
  </conditionalFormatting>
  <conditionalFormatting sqref="D26:E26">
    <cfRule type="expression" dxfId="613" priority="65" stopIfTrue="1">
      <formula>$AE$2&lt;&gt;2</formula>
    </cfRule>
  </conditionalFormatting>
  <conditionalFormatting sqref="F26:G26">
    <cfRule type="expression" dxfId="612" priority="64" stopIfTrue="1">
      <formula>$AE$2&lt;&gt;2</formula>
    </cfRule>
  </conditionalFormatting>
  <conditionalFormatting sqref="F26:G26">
    <cfRule type="expression" dxfId="611" priority="63" stopIfTrue="1">
      <formula>$AE$2&lt;&gt;2</formula>
    </cfRule>
  </conditionalFormatting>
  <conditionalFormatting sqref="H26:I26">
    <cfRule type="expression" dxfId="610" priority="62" stopIfTrue="1">
      <formula>$AE$2&lt;&gt;2</formula>
    </cfRule>
  </conditionalFormatting>
  <conditionalFormatting sqref="H26:I26">
    <cfRule type="expression" dxfId="609" priority="61" stopIfTrue="1">
      <formula>$AE$2&lt;&gt;2</formula>
    </cfRule>
  </conditionalFormatting>
  <conditionalFormatting sqref="L26:M26">
    <cfRule type="expression" dxfId="608" priority="60" stopIfTrue="1">
      <formula>$AE$2&lt;&gt;2</formula>
    </cfRule>
  </conditionalFormatting>
  <conditionalFormatting sqref="L26:M26">
    <cfRule type="expression" dxfId="607" priority="59" stopIfTrue="1">
      <formula>$AE$2&lt;&gt;2</formula>
    </cfRule>
  </conditionalFormatting>
  <conditionalFormatting sqref="N26:O26">
    <cfRule type="expression" dxfId="606" priority="58" stopIfTrue="1">
      <formula>$AE$2&lt;&gt;2</formula>
    </cfRule>
  </conditionalFormatting>
  <conditionalFormatting sqref="N26:O26">
    <cfRule type="expression" dxfId="605" priority="57" stopIfTrue="1">
      <formula>$AE$2&lt;&gt;2</formula>
    </cfRule>
  </conditionalFormatting>
  <conditionalFormatting sqref="N8:O8">
    <cfRule type="expression" dxfId="604" priority="56">
      <formula>$AE$2&lt;&gt;2</formula>
    </cfRule>
  </conditionalFormatting>
  <conditionalFormatting sqref="P8:Q8">
    <cfRule type="expression" dxfId="603" priority="55">
      <formula>$AE$2&lt;&gt;2</formula>
    </cfRule>
  </conditionalFormatting>
  <conditionalFormatting sqref="R8:S8">
    <cfRule type="expression" dxfId="602" priority="54">
      <formula>$AE$2&lt;&gt;2</formula>
    </cfRule>
  </conditionalFormatting>
  <conditionalFormatting sqref="N9:O9">
    <cfRule type="expression" dxfId="601" priority="53">
      <formula>$AE$2&lt;&gt;2</formula>
    </cfRule>
  </conditionalFormatting>
  <conditionalFormatting sqref="P9:Q9">
    <cfRule type="expression" dxfId="600" priority="52">
      <formula>$AE$2&lt;&gt;2</formula>
    </cfRule>
  </conditionalFormatting>
  <conditionalFormatting sqref="R9:S9">
    <cfRule type="expression" dxfId="599" priority="51">
      <formula>$AE$2&lt;&gt;2</formula>
    </cfRule>
  </conditionalFormatting>
  <conditionalFormatting sqref="N10:O10">
    <cfRule type="expression" dxfId="598" priority="50">
      <formula>$AE$2&lt;&gt;2</formula>
    </cfRule>
  </conditionalFormatting>
  <conditionalFormatting sqref="P10:Q10">
    <cfRule type="expression" dxfId="597" priority="49">
      <formula>$AE$2&lt;&gt;2</formula>
    </cfRule>
  </conditionalFormatting>
  <conditionalFormatting sqref="R10:S10">
    <cfRule type="expression" dxfId="596" priority="48">
      <formula>$AE$2&lt;&gt;2</formula>
    </cfRule>
  </conditionalFormatting>
  <conditionalFormatting sqref="N11:O11">
    <cfRule type="expression" dxfId="595" priority="47">
      <formula>$AE$2&lt;&gt;2</formula>
    </cfRule>
  </conditionalFormatting>
  <conditionalFormatting sqref="P11:Q11">
    <cfRule type="expression" dxfId="594" priority="46">
      <formula>$AE$2&lt;&gt;2</formula>
    </cfRule>
  </conditionalFormatting>
  <conditionalFormatting sqref="R11:S11">
    <cfRule type="expression" dxfId="593" priority="45">
      <formula>$AE$2&lt;&gt;2</formula>
    </cfRule>
  </conditionalFormatting>
  <conditionalFormatting sqref="N12:O12">
    <cfRule type="expression" dxfId="592" priority="44">
      <formula>$AE$2&lt;&gt;2</formula>
    </cfRule>
  </conditionalFormatting>
  <conditionalFormatting sqref="P12:Q12">
    <cfRule type="expression" dxfId="591" priority="43">
      <formula>$AE$2&lt;&gt;2</formula>
    </cfRule>
  </conditionalFormatting>
  <conditionalFormatting sqref="R12:S12">
    <cfRule type="expression" dxfId="590" priority="42">
      <formula>$AE$2&lt;&gt;2</formula>
    </cfRule>
  </conditionalFormatting>
  <conditionalFormatting sqref="J19:K19">
    <cfRule type="expression" dxfId="589" priority="41">
      <formula>$AE$2&lt;&gt;2</formula>
    </cfRule>
  </conditionalFormatting>
  <conditionalFormatting sqref="P19:Q19">
    <cfRule type="expression" dxfId="588" priority="40">
      <formula>$AE$2&lt;&gt;2</formula>
    </cfRule>
  </conditionalFormatting>
  <conditionalFormatting sqref="R19:S19">
    <cfRule type="expression" dxfId="587" priority="39">
      <formula>$AE$2&lt;&gt;2</formula>
    </cfRule>
  </conditionalFormatting>
  <conditionalFormatting sqref="T19:U19">
    <cfRule type="expression" dxfId="586" priority="38">
      <formula>$AE$2&lt;&gt;2</formula>
    </cfRule>
  </conditionalFormatting>
  <conditionalFormatting sqref="J20:K20">
    <cfRule type="expression" dxfId="585" priority="37">
      <formula>$AE$2&lt;&gt;2</formula>
    </cfRule>
  </conditionalFormatting>
  <conditionalFormatting sqref="P20:Q20">
    <cfRule type="expression" dxfId="584" priority="36">
      <formula>$AE$2&lt;&gt;2</formula>
    </cfRule>
  </conditionalFormatting>
  <conditionalFormatting sqref="R20:S20">
    <cfRule type="expression" dxfId="583" priority="35">
      <formula>$AE$2&lt;&gt;2</formula>
    </cfRule>
  </conditionalFormatting>
  <conditionalFormatting sqref="T20:U20">
    <cfRule type="expression" dxfId="582" priority="34">
      <formula>$AE$2&lt;&gt;2</formula>
    </cfRule>
  </conditionalFormatting>
  <conditionalFormatting sqref="J21:K21">
    <cfRule type="expression" dxfId="581" priority="33">
      <formula>$AE$2&lt;&gt;2</formula>
    </cfRule>
  </conditionalFormatting>
  <conditionalFormatting sqref="P21:Q21">
    <cfRule type="expression" dxfId="580" priority="32">
      <formula>$AE$2&lt;&gt;2</formula>
    </cfRule>
  </conditionalFormatting>
  <conditionalFormatting sqref="R21:S21">
    <cfRule type="expression" dxfId="579" priority="31">
      <formula>$AE$2&lt;&gt;2</formula>
    </cfRule>
  </conditionalFormatting>
  <conditionalFormatting sqref="T21:U21">
    <cfRule type="expression" dxfId="578" priority="30">
      <formula>$AE$2&lt;&gt;2</formula>
    </cfRule>
  </conditionalFormatting>
  <conditionalFormatting sqref="J22:K22">
    <cfRule type="expression" dxfId="577" priority="29">
      <formula>$AE$2&lt;&gt;2</formula>
    </cfRule>
  </conditionalFormatting>
  <conditionalFormatting sqref="P22:Q22">
    <cfRule type="expression" dxfId="576" priority="28">
      <formula>$AE$2&lt;&gt;2</formula>
    </cfRule>
  </conditionalFormatting>
  <conditionalFormatting sqref="R22:S22">
    <cfRule type="expression" dxfId="575" priority="27">
      <formula>$AE$2&lt;&gt;2</formula>
    </cfRule>
  </conditionalFormatting>
  <conditionalFormatting sqref="T22:U22">
    <cfRule type="expression" dxfId="574" priority="26">
      <formula>$AE$2&lt;&gt;2</formula>
    </cfRule>
  </conditionalFormatting>
  <conditionalFormatting sqref="J23:K23">
    <cfRule type="expression" dxfId="573" priority="25">
      <formula>$AE$2&lt;&gt;2</formula>
    </cfRule>
  </conditionalFormatting>
  <conditionalFormatting sqref="P23:Q23">
    <cfRule type="expression" dxfId="572" priority="24">
      <formula>$AE$2&lt;&gt;2</formula>
    </cfRule>
  </conditionalFormatting>
  <conditionalFormatting sqref="R23:S23">
    <cfRule type="expression" dxfId="571" priority="23">
      <formula>$AE$2&lt;&gt;2</formula>
    </cfRule>
  </conditionalFormatting>
  <conditionalFormatting sqref="T23:U23">
    <cfRule type="expression" dxfId="570" priority="22">
      <formula>$AE$2&lt;&gt;2</formula>
    </cfRule>
  </conditionalFormatting>
  <conditionalFormatting sqref="J24:K24">
    <cfRule type="expression" dxfId="569" priority="21">
      <formula>$AE$2&lt;&gt;2</formula>
    </cfRule>
  </conditionalFormatting>
  <conditionalFormatting sqref="P24:Q24">
    <cfRule type="expression" dxfId="568" priority="20">
      <formula>$AE$2&lt;&gt;2</formula>
    </cfRule>
  </conditionalFormatting>
  <conditionalFormatting sqref="R24:S24">
    <cfRule type="expression" dxfId="567" priority="19">
      <formula>$AE$2&lt;&gt;2</formula>
    </cfRule>
  </conditionalFormatting>
  <conditionalFormatting sqref="T24:U24">
    <cfRule type="expression" dxfId="566" priority="18">
      <formula>$AE$2&lt;&gt;2</formula>
    </cfRule>
  </conditionalFormatting>
  <conditionalFormatting sqref="J25:K25">
    <cfRule type="expression" dxfId="565" priority="17">
      <formula>$AE$2&lt;&gt;2</formula>
    </cfRule>
  </conditionalFormatting>
  <conditionalFormatting sqref="P25:Q25">
    <cfRule type="expression" dxfId="564" priority="16">
      <formula>$AE$2&lt;&gt;2</formula>
    </cfRule>
  </conditionalFormatting>
  <conditionalFormatting sqref="R25:S25">
    <cfRule type="expression" dxfId="563" priority="15">
      <formula>$AE$2&lt;&gt;2</formula>
    </cfRule>
  </conditionalFormatting>
  <conditionalFormatting sqref="T25:U25">
    <cfRule type="expression" dxfId="562" priority="14">
      <formula>$AE$2&lt;&gt;2</formula>
    </cfRule>
  </conditionalFormatting>
  <conditionalFormatting sqref="J26:K26">
    <cfRule type="expression" dxfId="561" priority="13">
      <formula>$AE$2&lt;&gt;2</formula>
    </cfRule>
  </conditionalFormatting>
  <conditionalFormatting sqref="P26:Q26">
    <cfRule type="expression" dxfId="560" priority="12">
      <formula>$AE$2&lt;&gt;2</formula>
    </cfRule>
  </conditionalFormatting>
  <conditionalFormatting sqref="R26:S26">
    <cfRule type="expression" dxfId="559" priority="11">
      <formula>$AE$2&lt;&gt;2</formula>
    </cfRule>
  </conditionalFormatting>
  <conditionalFormatting sqref="T26:U26">
    <cfRule type="expression" dxfId="558" priority="10">
      <formula>$AE$2&lt;&gt;2</formula>
    </cfRule>
  </conditionalFormatting>
  <conditionalFormatting sqref="P27:Q27">
    <cfRule type="expression" dxfId="557" priority="9">
      <formula>$AE$2&lt;&gt;2</formula>
    </cfRule>
  </conditionalFormatting>
  <conditionalFormatting sqref="R27:S27">
    <cfRule type="expression" dxfId="556" priority="8">
      <formula>$AE$2&lt;&gt;2</formula>
    </cfRule>
  </conditionalFormatting>
  <conditionalFormatting sqref="T27:U27">
    <cfRule type="expression" dxfId="555" priority="7">
      <formula>$AE$2&lt;&gt;2</formula>
    </cfRule>
  </conditionalFormatting>
  <conditionalFormatting sqref="P32:Q32">
    <cfRule type="expression" dxfId="554" priority="6">
      <formula>$AE$2&lt;&gt;2</formula>
    </cfRule>
  </conditionalFormatting>
  <conditionalFormatting sqref="T32:U32">
    <cfRule type="expression" dxfId="553" priority="5">
      <formula>$AE$2&lt;&gt;2</formula>
    </cfRule>
  </conditionalFormatting>
  <conditionalFormatting sqref="Y32:Z32">
    <cfRule type="expression" dxfId="552" priority="4">
      <formula>$AE$2&lt;&gt;2</formula>
    </cfRule>
  </conditionalFormatting>
  <conditionalFormatting sqref="W33:Y33">
    <cfRule type="expression" dxfId="551" priority="3">
      <formula>$AE$2&lt;&gt;2</formula>
    </cfRule>
  </conditionalFormatting>
  <conditionalFormatting sqref="W34:Y34">
    <cfRule type="expression" dxfId="550" priority="2">
      <formula>$AE$2&lt;&gt;2</formula>
    </cfRule>
  </conditionalFormatting>
  <conditionalFormatting sqref="W35:Y35">
    <cfRule type="expression" dxfId="549" priority="1">
      <formula>$AE$2&lt;&gt;2</formula>
    </cfRule>
  </conditionalFormatting>
  <dataValidations count="3">
    <dataValidation type="list" allowBlank="1" showInputMessage="1" showErrorMessage="1" sqref="L8:M12" xr:uid="{00000000-0002-0000-0900-000000000000}">
      <formula1>"　,雨戸,ｼｬｯﾀｰ,障子"</formula1>
    </dataValidation>
    <dataValidation type="list" allowBlank="1" showInputMessage="1" showErrorMessage="1" sqref="D19:E26" xr:uid="{00000000-0002-0000-0900-000001000000}">
      <formula1>"屋根,天井,外気床,その他床"</formula1>
    </dataValidation>
    <dataValidation type="list" allowBlank="1" showInputMessage="1" showErrorMessage="1" sqref="N19:O26" xr:uid="{00000000-0002-0000-0900-000002000000}">
      <formula1>"　,1.0,0.7"</formula1>
    </dataValidation>
  </dataValidations>
  <pageMargins left="0.70866141732283472" right="0.70866141732283472" top="0.74803149606299213" bottom="0.74803149606299213" header="0.31496062992125984" footer="0.31496062992125984"/>
  <pageSetup paperSize="9" scale="89" orientation="portrait" r:id="rId1"/>
  <headerFooter>
    <oddHeader>&amp;Rver. 2.4[H28]</oddHeader>
    <oddFooter>&amp;Cⓒ　2022 hyoukakyoukai.All right reserved</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99FF"/>
  </sheetPr>
  <dimension ref="B1:BD159"/>
  <sheetViews>
    <sheetView showGridLines="0" view="pageBreakPreview" zoomScale="70" zoomScaleNormal="80" zoomScaleSheetLayoutView="70" workbookViewId="0">
      <selection activeCell="B7" sqref="B7:C7"/>
    </sheetView>
  </sheetViews>
  <sheetFormatPr defaultRowHeight="13.5"/>
  <cols>
    <col min="1" max="1" width="0.75" customWidth="1"/>
    <col min="2" max="3" width="4.125" customWidth="1"/>
    <col min="4" max="29" width="3.625" customWidth="1"/>
    <col min="30" max="30" width="4.125" customWidth="1"/>
    <col min="31" max="42" width="4.125" style="38" hidden="1" customWidth="1"/>
    <col min="43" max="45" width="4.125" style="38" customWidth="1"/>
    <col min="46" max="54" width="3.625" style="38" customWidth="1"/>
    <col min="55" max="56" width="9" style="38"/>
  </cols>
  <sheetData>
    <row r="1" spans="2:56" ht="3.75" customHeight="1"/>
    <row r="2" spans="2:56" ht="30" customHeight="1">
      <c r="B2" s="228" t="s">
        <v>153</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E2" s="112">
        <f>共通条件・結果!AE2</f>
        <v>1</v>
      </c>
      <c r="AG2" s="83" t="s">
        <v>244</v>
      </c>
    </row>
    <row r="3" spans="2:56" s="3" customFormat="1" ht="27" customHeight="1">
      <c r="B3" s="91" t="s">
        <v>245</v>
      </c>
      <c r="J3" s="92"/>
      <c r="K3" s="546" t="s">
        <v>246</v>
      </c>
      <c r="L3" s="547"/>
      <c r="M3" s="547"/>
      <c r="N3" s="548"/>
      <c r="O3" s="93"/>
      <c r="P3" s="546" t="s">
        <v>247</v>
      </c>
      <c r="Q3" s="547"/>
      <c r="R3" s="547"/>
      <c r="S3" s="548"/>
      <c r="AE3" s="2" t="s">
        <v>279</v>
      </c>
      <c r="AF3" s="84"/>
      <c r="AG3" s="94">
        <v>1</v>
      </c>
      <c r="AH3" s="84"/>
      <c r="AI3" s="84"/>
      <c r="AJ3" s="84"/>
      <c r="AK3" s="84"/>
      <c r="AL3" s="84"/>
      <c r="AM3" s="84"/>
      <c r="AN3" s="84"/>
      <c r="AO3" s="84"/>
      <c r="AP3" s="84"/>
      <c r="AQ3" s="84"/>
      <c r="AR3" s="84"/>
      <c r="AS3" s="84"/>
      <c r="AT3" s="84"/>
      <c r="AU3" s="84"/>
      <c r="AV3" s="84"/>
      <c r="AW3" s="84"/>
      <c r="AX3" s="84"/>
      <c r="AY3" s="84"/>
      <c r="AZ3" s="84"/>
      <c r="BA3" s="84"/>
      <c r="BB3" s="84"/>
      <c r="BC3" s="84"/>
      <c r="BD3" s="84"/>
    </row>
    <row r="4" spans="2:56" s="3" customFormat="1" ht="20.100000000000001" customHeight="1" thickBot="1">
      <c r="B4" s="4" t="s">
        <v>270</v>
      </c>
      <c r="C4" s="2"/>
      <c r="D4" s="2"/>
      <c r="E4" s="2"/>
      <c r="F4" s="2"/>
      <c r="G4" s="2"/>
      <c r="H4" s="2"/>
      <c r="I4" s="2"/>
      <c r="J4" s="95"/>
      <c r="K4" s="95"/>
      <c r="L4" s="95"/>
      <c r="M4" s="95"/>
      <c r="N4" s="95"/>
      <c r="O4" s="95"/>
      <c r="P4" s="95"/>
      <c r="Q4" s="95"/>
      <c r="R4" s="95"/>
      <c r="S4" s="95"/>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row>
    <row r="5" spans="2:56" s="3" customFormat="1" ht="20.100000000000001" customHeight="1">
      <c r="B5" s="448" t="s">
        <v>34</v>
      </c>
      <c r="C5" s="449"/>
      <c r="D5" s="191" t="s">
        <v>35</v>
      </c>
      <c r="E5" s="191"/>
      <c r="F5" s="191"/>
      <c r="G5" s="549"/>
      <c r="H5" s="551" t="s">
        <v>110</v>
      </c>
      <c r="I5" s="552"/>
      <c r="J5" s="95"/>
      <c r="K5" s="95"/>
      <c r="L5" s="95"/>
      <c r="M5" s="95"/>
      <c r="N5" s="95"/>
      <c r="O5" s="95"/>
      <c r="P5" s="95"/>
      <c r="Q5" s="95"/>
      <c r="R5" s="95"/>
      <c r="S5" s="95"/>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row>
    <row r="6" spans="2:56" s="3" customFormat="1" ht="20.100000000000001" customHeight="1" thickBot="1">
      <c r="B6" s="452"/>
      <c r="C6" s="453"/>
      <c r="D6" s="238"/>
      <c r="E6" s="238"/>
      <c r="F6" s="238"/>
      <c r="G6" s="550"/>
      <c r="H6" s="553"/>
      <c r="I6" s="55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row>
    <row r="7" spans="2:56" s="3" customFormat="1" ht="20.100000000000001" customHeight="1">
      <c r="B7" s="542"/>
      <c r="C7" s="543"/>
      <c r="D7" s="544"/>
      <c r="E7" s="544"/>
      <c r="F7" s="544"/>
      <c r="G7" s="544"/>
      <c r="H7" s="544"/>
      <c r="I7" s="545"/>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row>
    <row r="8" spans="2:56" s="3" customFormat="1" ht="20.100000000000001" customHeight="1">
      <c r="B8" s="529"/>
      <c r="C8" s="530"/>
      <c r="D8" s="541"/>
      <c r="E8" s="541"/>
      <c r="F8" s="541"/>
      <c r="G8" s="541"/>
      <c r="H8" s="531"/>
      <c r="I8" s="532"/>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row>
    <row r="9" spans="2:56" s="3" customFormat="1" ht="20.100000000000001" customHeight="1">
      <c r="B9" s="529"/>
      <c r="C9" s="530"/>
      <c r="D9" s="541"/>
      <c r="E9" s="541"/>
      <c r="F9" s="541"/>
      <c r="G9" s="541"/>
      <c r="H9" s="531"/>
      <c r="I9" s="532"/>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row>
    <row r="10" spans="2:56" s="3" customFormat="1" ht="20.100000000000001" customHeight="1">
      <c r="B10" s="529"/>
      <c r="C10" s="530"/>
      <c r="D10" s="541"/>
      <c r="E10" s="541"/>
      <c r="F10" s="541"/>
      <c r="G10" s="541"/>
      <c r="H10" s="531"/>
      <c r="I10" s="532"/>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row>
    <row r="11" spans="2:56" s="3" customFormat="1" ht="20.100000000000001" customHeight="1">
      <c r="B11" s="537"/>
      <c r="C11" s="538"/>
      <c r="D11" s="539"/>
      <c r="E11" s="539"/>
      <c r="F11" s="539"/>
      <c r="G11" s="539"/>
      <c r="H11" s="539"/>
      <c r="I11" s="540"/>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row>
    <row r="12" spans="2:56" s="3" customFormat="1" ht="20.100000000000001" customHeight="1">
      <c r="B12" s="529"/>
      <c r="C12" s="530"/>
      <c r="D12" s="531"/>
      <c r="E12" s="531"/>
      <c r="F12" s="531"/>
      <c r="G12" s="531"/>
      <c r="H12" s="531"/>
      <c r="I12" s="532"/>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row>
    <row r="13" spans="2:56" s="3" customFormat="1" ht="20.100000000000001" customHeight="1">
      <c r="B13" s="529"/>
      <c r="C13" s="530"/>
      <c r="D13" s="531"/>
      <c r="E13" s="531"/>
      <c r="F13" s="531"/>
      <c r="G13" s="531"/>
      <c r="H13" s="531"/>
      <c r="I13" s="532"/>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row>
    <row r="14" spans="2:56" s="3" customFormat="1" ht="20.100000000000001" customHeight="1" thickBot="1">
      <c r="B14" s="533"/>
      <c r="C14" s="534"/>
      <c r="D14" s="535"/>
      <c r="E14" s="535"/>
      <c r="F14" s="535"/>
      <c r="G14" s="535"/>
      <c r="H14" s="535"/>
      <c r="I14" s="536"/>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row>
    <row r="15" spans="2:56" s="3" customFormat="1" ht="20.100000000000001" customHeight="1" thickBot="1">
      <c r="B15" s="528" t="s">
        <v>42</v>
      </c>
      <c r="C15" s="495"/>
      <c r="D15" s="495"/>
      <c r="E15" s="495"/>
      <c r="F15" s="495"/>
      <c r="G15" s="495"/>
      <c r="H15" s="298">
        <f>SUM(H7:I14)</f>
        <v>0</v>
      </c>
      <c r="I15" s="299"/>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row>
    <row r="16" spans="2:56" s="3" customFormat="1" ht="20.100000000000001" customHeight="1">
      <c r="B16" s="2" t="s">
        <v>248</v>
      </c>
      <c r="C16" s="96"/>
      <c r="D16" s="96"/>
      <c r="E16" s="96"/>
      <c r="F16" s="96"/>
      <c r="G16" s="96"/>
      <c r="H16" s="97"/>
      <c r="I16" s="97"/>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row>
    <row r="17" spans="2:56" s="3" customFormat="1" ht="20.100000000000001" customHeight="1">
      <c r="B17" s="2"/>
      <c r="C17" s="96"/>
      <c r="D17" s="96"/>
      <c r="E17" s="96"/>
      <c r="F17" s="96"/>
      <c r="G17" s="96"/>
      <c r="H17" s="97"/>
      <c r="I17" s="97"/>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row>
    <row r="18" spans="2:56" s="3" customFormat="1" ht="20.100000000000001" customHeight="1">
      <c r="B18" s="4"/>
      <c r="C18" s="96"/>
      <c r="D18" s="96"/>
      <c r="E18" s="96"/>
      <c r="F18" s="96"/>
      <c r="G18" s="96"/>
      <c r="H18" s="97"/>
      <c r="I18" s="97"/>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row>
    <row r="19" spans="2:56" s="2" customFormat="1" ht="20.100000000000001" customHeight="1" thickBot="1">
      <c r="B19" s="4" t="s">
        <v>269</v>
      </c>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row>
    <row r="20" spans="2:56" s="2" customFormat="1" ht="20.100000000000001" customHeight="1">
      <c r="B20" s="234" t="s">
        <v>34</v>
      </c>
      <c r="C20" s="191"/>
      <c r="D20" s="191" t="s">
        <v>35</v>
      </c>
      <c r="E20" s="191"/>
      <c r="F20" s="191"/>
      <c r="G20" s="191"/>
      <c r="H20" s="316" t="s">
        <v>154</v>
      </c>
      <c r="I20" s="498"/>
      <c r="J20" s="317"/>
      <c r="K20" s="316" t="s">
        <v>113</v>
      </c>
      <c r="L20" s="498"/>
      <c r="M20" s="317"/>
      <c r="N20" s="316" t="s">
        <v>125</v>
      </c>
      <c r="O20" s="498"/>
      <c r="P20" s="317"/>
      <c r="Q20" s="316" t="s">
        <v>112</v>
      </c>
      <c r="R20" s="174"/>
      <c r="S20" s="175"/>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row>
    <row r="21" spans="2:56" s="2" customFormat="1" ht="20.100000000000001" customHeight="1" thickBot="1">
      <c r="B21" s="237"/>
      <c r="C21" s="238"/>
      <c r="D21" s="238"/>
      <c r="E21" s="238"/>
      <c r="F21" s="238"/>
      <c r="G21" s="238"/>
      <c r="H21" s="223"/>
      <c r="I21" s="499"/>
      <c r="J21" s="320"/>
      <c r="K21" s="223"/>
      <c r="L21" s="499"/>
      <c r="M21" s="320"/>
      <c r="N21" s="223"/>
      <c r="O21" s="499"/>
      <c r="P21" s="320"/>
      <c r="Q21" s="257"/>
      <c r="R21" s="219"/>
      <c r="S21" s="323"/>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row>
    <row r="22" spans="2:56" s="2" customFormat="1" ht="20.100000000000001" customHeight="1">
      <c r="B22" s="523" t="str">
        <f>IF(B7="","",B7)</f>
        <v/>
      </c>
      <c r="C22" s="524"/>
      <c r="D22" s="525" t="str">
        <f>IF(D7="","",D7)</f>
        <v/>
      </c>
      <c r="E22" s="526"/>
      <c r="F22" s="526"/>
      <c r="G22" s="524"/>
      <c r="H22" s="353"/>
      <c r="I22" s="490"/>
      <c r="J22" s="354"/>
      <c r="K22" s="353"/>
      <c r="L22" s="490"/>
      <c r="M22" s="354"/>
      <c r="N22" s="491"/>
      <c r="O22" s="492"/>
      <c r="P22" s="493"/>
      <c r="Q22" s="425" t="str">
        <f>IF(H22="","",K22*H22*AH22)</f>
        <v/>
      </c>
      <c r="R22" s="494"/>
      <c r="S22" s="527"/>
      <c r="AE22" s="84"/>
      <c r="AF22" s="84"/>
      <c r="AG22" s="51" t="b">
        <v>0</v>
      </c>
      <c r="AH22" s="51">
        <f t="shared" ref="AH22:AH29" si="0">IF(AG22=TRUE,0.7,1)</f>
        <v>1</v>
      </c>
      <c r="AI22" s="84"/>
      <c r="AJ22" s="84"/>
      <c r="AK22" s="84"/>
      <c r="AL22" s="84"/>
      <c r="AM22" s="84"/>
      <c r="AN22" s="84"/>
      <c r="AO22" s="84"/>
      <c r="AP22" s="84"/>
      <c r="AQ22" s="84"/>
      <c r="AR22" s="84"/>
      <c r="AS22" s="84"/>
      <c r="AT22" s="84"/>
      <c r="AU22" s="84"/>
      <c r="AV22" s="84"/>
      <c r="AW22" s="84"/>
      <c r="AX22" s="84"/>
      <c r="AY22" s="84"/>
      <c r="AZ22" s="84"/>
      <c r="BA22" s="84"/>
      <c r="BB22" s="84"/>
      <c r="BC22" s="84"/>
      <c r="BD22" s="84"/>
    </row>
    <row r="23" spans="2:56" s="2" customFormat="1" ht="20.100000000000001" customHeight="1">
      <c r="B23" s="521" t="str">
        <f>IF(B8="","",B8)</f>
        <v/>
      </c>
      <c r="C23" s="522"/>
      <c r="D23" s="518" t="str">
        <f>IF(D8="","",D8)</f>
        <v/>
      </c>
      <c r="E23" s="519"/>
      <c r="F23" s="519"/>
      <c r="G23" s="517"/>
      <c r="H23" s="287"/>
      <c r="I23" s="482"/>
      <c r="J23" s="290"/>
      <c r="K23" s="287"/>
      <c r="L23" s="482"/>
      <c r="M23" s="290"/>
      <c r="N23" s="483"/>
      <c r="O23" s="484"/>
      <c r="P23" s="485"/>
      <c r="Q23" s="291" t="str">
        <f>IF(H23="","",K23*H23*AH23)</f>
        <v/>
      </c>
      <c r="R23" s="520"/>
      <c r="S23" s="292"/>
      <c r="AE23" s="84"/>
      <c r="AF23" s="84"/>
      <c r="AG23" s="51" t="b">
        <v>0</v>
      </c>
      <c r="AH23" s="51">
        <f t="shared" si="0"/>
        <v>1</v>
      </c>
      <c r="AI23" s="84"/>
      <c r="AJ23" s="84"/>
      <c r="AK23" s="84"/>
      <c r="AL23" s="84"/>
      <c r="AM23" s="84"/>
      <c r="AN23" s="84"/>
      <c r="AO23" s="84"/>
      <c r="AP23" s="84"/>
      <c r="AQ23" s="84"/>
      <c r="AR23" s="84"/>
      <c r="AS23" s="84"/>
      <c r="AT23" s="84"/>
      <c r="AU23" s="84"/>
      <c r="AV23" s="84"/>
      <c r="AW23" s="84"/>
      <c r="AX23" s="84"/>
      <c r="AY23" s="84"/>
      <c r="AZ23" s="84"/>
      <c r="BA23" s="84"/>
      <c r="BB23" s="84"/>
      <c r="BC23" s="84"/>
      <c r="BD23" s="84"/>
    </row>
    <row r="24" spans="2:56" s="2" customFormat="1" ht="20.100000000000001" customHeight="1">
      <c r="B24" s="516" t="str">
        <f>IF(B9="","",B9)</f>
        <v/>
      </c>
      <c r="C24" s="517"/>
      <c r="D24" s="518" t="str">
        <f>IF(D9="","",D9)</f>
        <v/>
      </c>
      <c r="E24" s="519"/>
      <c r="F24" s="519"/>
      <c r="G24" s="517"/>
      <c r="H24" s="287"/>
      <c r="I24" s="482"/>
      <c r="J24" s="290"/>
      <c r="K24" s="287"/>
      <c r="L24" s="482"/>
      <c r="M24" s="290"/>
      <c r="N24" s="483"/>
      <c r="O24" s="484"/>
      <c r="P24" s="485"/>
      <c r="Q24" s="291" t="str">
        <f>IF(H24="","",K24*H24*AH24)</f>
        <v/>
      </c>
      <c r="R24" s="520"/>
      <c r="S24" s="292"/>
      <c r="AE24" s="84"/>
      <c r="AF24" s="84"/>
      <c r="AG24" s="51" t="b">
        <v>0</v>
      </c>
      <c r="AH24" s="51">
        <f t="shared" si="0"/>
        <v>1</v>
      </c>
      <c r="AI24" s="84"/>
      <c r="AJ24" s="84"/>
      <c r="AK24" s="84"/>
      <c r="AL24" s="84"/>
      <c r="AM24" s="84"/>
      <c r="AN24" s="84"/>
      <c r="AO24" s="84"/>
      <c r="AP24" s="84"/>
      <c r="AQ24" s="84"/>
      <c r="AR24" s="84"/>
      <c r="AS24" s="84"/>
      <c r="AT24" s="84"/>
      <c r="AU24" s="84"/>
      <c r="AV24" s="84"/>
      <c r="AW24" s="84"/>
      <c r="AX24" s="84"/>
      <c r="AY24" s="84"/>
      <c r="AZ24" s="84"/>
      <c r="BA24" s="84"/>
      <c r="BB24" s="84"/>
      <c r="BC24" s="84"/>
      <c r="BD24" s="84"/>
    </row>
    <row r="25" spans="2:56" s="2" customFormat="1" ht="20.100000000000001" customHeight="1">
      <c r="B25" s="516" t="str">
        <f>IF(B10="","",B10)</f>
        <v/>
      </c>
      <c r="C25" s="517"/>
      <c r="D25" s="518" t="str">
        <f>IF(D10="","",D10)</f>
        <v/>
      </c>
      <c r="E25" s="519"/>
      <c r="F25" s="519"/>
      <c r="G25" s="517"/>
      <c r="H25" s="287"/>
      <c r="I25" s="482"/>
      <c r="J25" s="290"/>
      <c r="K25" s="287"/>
      <c r="L25" s="482"/>
      <c r="M25" s="290"/>
      <c r="N25" s="483"/>
      <c r="O25" s="484"/>
      <c r="P25" s="485"/>
      <c r="Q25" s="291" t="str">
        <f>IF(H25="","",K25*H25*AH25)</f>
        <v/>
      </c>
      <c r="R25" s="520"/>
      <c r="S25" s="292"/>
      <c r="AE25" s="84"/>
      <c r="AF25" s="84"/>
      <c r="AG25" s="51" t="b">
        <v>0</v>
      </c>
      <c r="AH25" s="51">
        <f t="shared" si="0"/>
        <v>1</v>
      </c>
      <c r="AI25" s="84"/>
      <c r="AJ25" s="84"/>
      <c r="AK25" s="84"/>
      <c r="AL25" s="84"/>
      <c r="AM25" s="84"/>
      <c r="AN25" s="84"/>
      <c r="AO25" s="84"/>
      <c r="AP25" s="84"/>
      <c r="AQ25" s="84"/>
      <c r="AR25" s="84"/>
      <c r="AS25" s="84"/>
      <c r="AT25" s="84"/>
      <c r="AU25" s="84"/>
      <c r="AV25" s="84"/>
      <c r="AW25" s="84"/>
      <c r="AX25" s="84"/>
      <c r="AY25" s="84"/>
      <c r="AZ25" s="84"/>
      <c r="BA25" s="84"/>
      <c r="BB25" s="84"/>
      <c r="BC25" s="84"/>
      <c r="BD25" s="84"/>
    </row>
    <row r="26" spans="2:56" s="2" customFormat="1" ht="20.100000000000001" customHeight="1">
      <c r="B26" s="513" t="str">
        <f>IF(B11="","",B11)</f>
        <v/>
      </c>
      <c r="C26" s="514"/>
      <c r="D26" s="514" t="str">
        <f>IF(D11="","",D11)</f>
        <v/>
      </c>
      <c r="E26" s="514"/>
      <c r="F26" s="514"/>
      <c r="G26" s="514"/>
      <c r="H26" s="250"/>
      <c r="I26" s="250"/>
      <c r="J26" s="250"/>
      <c r="K26" s="250"/>
      <c r="L26" s="250"/>
      <c r="M26" s="250"/>
      <c r="N26" s="515"/>
      <c r="O26" s="515"/>
      <c r="P26" s="515"/>
      <c r="Q26" s="278" t="str">
        <f>IF(H26="","",K26*H26*AH26)</f>
        <v/>
      </c>
      <c r="R26" s="278"/>
      <c r="S26" s="279"/>
      <c r="AE26" s="84"/>
      <c r="AF26" s="84"/>
      <c r="AG26" s="51" t="b">
        <v>0</v>
      </c>
      <c r="AH26" s="51">
        <f t="shared" si="0"/>
        <v>1</v>
      </c>
      <c r="AI26" s="84"/>
      <c r="AJ26" s="84"/>
      <c r="AK26" s="84"/>
      <c r="AL26" s="84"/>
      <c r="AM26" s="84"/>
      <c r="AN26" s="84"/>
      <c r="AO26" s="84"/>
      <c r="AP26" s="84"/>
      <c r="AQ26" s="84"/>
      <c r="AR26" s="84"/>
      <c r="AS26" s="84"/>
      <c r="AT26" s="84"/>
      <c r="AU26" s="84"/>
      <c r="AV26" s="84"/>
      <c r="AW26" s="84"/>
      <c r="AX26" s="84"/>
      <c r="AY26" s="84"/>
      <c r="AZ26" s="84"/>
      <c r="BA26" s="84"/>
      <c r="BB26" s="84"/>
      <c r="BC26" s="84"/>
      <c r="BD26" s="84"/>
    </row>
    <row r="27" spans="2:56" s="2" customFormat="1" ht="20.100000000000001" customHeight="1">
      <c r="B27" s="513" t="str">
        <f t="shared" ref="B27:B29" si="1">IF(B12="","",B12)</f>
        <v/>
      </c>
      <c r="C27" s="514"/>
      <c r="D27" s="514" t="str">
        <f t="shared" ref="D27:D29" si="2">IF(D12="","",D12)</f>
        <v/>
      </c>
      <c r="E27" s="514"/>
      <c r="F27" s="514"/>
      <c r="G27" s="514"/>
      <c r="H27" s="250"/>
      <c r="I27" s="250"/>
      <c r="J27" s="250"/>
      <c r="K27" s="250"/>
      <c r="L27" s="250"/>
      <c r="M27" s="250"/>
      <c r="N27" s="515"/>
      <c r="O27" s="515"/>
      <c r="P27" s="515"/>
      <c r="Q27" s="278" t="str">
        <f t="shared" ref="Q27:Q29" si="3">IF(H27="","",K27*H27*AH27)</f>
        <v/>
      </c>
      <c r="R27" s="278"/>
      <c r="S27" s="279"/>
      <c r="T27" s="98"/>
      <c r="U27" s="98"/>
      <c r="AE27" s="84"/>
      <c r="AF27" s="84"/>
      <c r="AG27" s="51" t="b">
        <v>0</v>
      </c>
      <c r="AH27" s="51">
        <f t="shared" si="0"/>
        <v>1</v>
      </c>
      <c r="AI27" s="84"/>
      <c r="AJ27" s="84"/>
      <c r="AK27" s="84"/>
      <c r="AL27" s="84"/>
      <c r="AM27" s="84"/>
      <c r="AN27" s="84"/>
      <c r="AO27" s="84"/>
      <c r="AP27" s="84"/>
      <c r="AQ27" s="84"/>
      <c r="AR27" s="84"/>
      <c r="AS27" s="84"/>
      <c r="AT27" s="84"/>
      <c r="AU27" s="84"/>
      <c r="AV27" s="84"/>
      <c r="AW27" s="84"/>
      <c r="AX27" s="84"/>
      <c r="AY27" s="84"/>
      <c r="AZ27" s="84"/>
      <c r="BA27" s="84"/>
      <c r="BB27" s="84"/>
      <c r="BC27" s="84"/>
      <c r="BD27" s="84"/>
    </row>
    <row r="28" spans="2:56" s="2" customFormat="1" ht="20.100000000000001" customHeight="1">
      <c r="B28" s="513" t="str">
        <f t="shared" si="1"/>
        <v/>
      </c>
      <c r="C28" s="514"/>
      <c r="D28" s="514" t="str">
        <f t="shared" si="2"/>
        <v/>
      </c>
      <c r="E28" s="514"/>
      <c r="F28" s="514"/>
      <c r="G28" s="514"/>
      <c r="H28" s="250"/>
      <c r="I28" s="250"/>
      <c r="J28" s="250"/>
      <c r="K28" s="250"/>
      <c r="L28" s="250"/>
      <c r="M28" s="250"/>
      <c r="N28" s="515"/>
      <c r="O28" s="515"/>
      <c r="P28" s="515"/>
      <c r="Q28" s="278" t="str">
        <f t="shared" si="3"/>
        <v/>
      </c>
      <c r="R28" s="278"/>
      <c r="S28" s="279"/>
      <c r="T28" s="98"/>
      <c r="U28" s="98"/>
      <c r="AE28" s="84"/>
      <c r="AF28" s="84"/>
      <c r="AG28" s="51" t="b">
        <v>0</v>
      </c>
      <c r="AH28" s="51">
        <f t="shared" si="0"/>
        <v>1</v>
      </c>
      <c r="AI28" s="84"/>
      <c r="AJ28" s="84"/>
      <c r="AK28" s="84"/>
      <c r="AL28" s="84"/>
      <c r="AM28" s="84"/>
      <c r="AN28" s="84"/>
      <c r="AO28" s="84"/>
      <c r="AP28" s="84"/>
      <c r="AQ28" s="84"/>
      <c r="AR28" s="84"/>
      <c r="AS28" s="84"/>
      <c r="AT28" s="84"/>
      <c r="AU28" s="84"/>
      <c r="AV28" s="84"/>
      <c r="AW28" s="84"/>
      <c r="AX28" s="84"/>
      <c r="AY28" s="84"/>
      <c r="AZ28" s="84"/>
      <c r="BA28" s="84"/>
      <c r="BB28" s="84"/>
      <c r="BC28" s="84"/>
      <c r="BD28" s="84"/>
    </row>
    <row r="29" spans="2:56" s="2" customFormat="1" ht="20.100000000000001" customHeight="1" thickBot="1">
      <c r="B29" s="500" t="str">
        <f t="shared" si="1"/>
        <v/>
      </c>
      <c r="C29" s="501"/>
      <c r="D29" s="502" t="str">
        <f t="shared" si="2"/>
        <v/>
      </c>
      <c r="E29" s="503"/>
      <c r="F29" s="503"/>
      <c r="G29" s="501"/>
      <c r="H29" s="504"/>
      <c r="I29" s="505"/>
      <c r="J29" s="506"/>
      <c r="K29" s="504"/>
      <c r="L29" s="505"/>
      <c r="M29" s="506"/>
      <c r="N29" s="507"/>
      <c r="O29" s="508"/>
      <c r="P29" s="509"/>
      <c r="Q29" s="510" t="str">
        <f t="shared" si="3"/>
        <v/>
      </c>
      <c r="R29" s="511"/>
      <c r="S29" s="512"/>
      <c r="AE29" s="84"/>
      <c r="AF29" s="84"/>
      <c r="AG29" s="51" t="b">
        <v>0</v>
      </c>
      <c r="AH29" s="51">
        <f t="shared" si="0"/>
        <v>1</v>
      </c>
      <c r="AI29" s="84"/>
      <c r="AJ29" s="84"/>
      <c r="AK29" s="84"/>
      <c r="AL29" s="84"/>
      <c r="AM29" s="84"/>
      <c r="AN29" s="84"/>
      <c r="AO29" s="84"/>
      <c r="AP29" s="84"/>
      <c r="AQ29" s="84"/>
      <c r="AR29" s="84"/>
      <c r="AS29" s="84"/>
      <c r="AT29" s="84"/>
      <c r="AU29" s="84"/>
      <c r="AV29" s="84"/>
      <c r="AW29" s="84"/>
      <c r="AX29" s="84"/>
      <c r="AY29" s="84"/>
      <c r="AZ29" s="84"/>
      <c r="BA29" s="84"/>
      <c r="BB29" s="84"/>
      <c r="BC29" s="84"/>
      <c r="BD29" s="84"/>
    </row>
    <row r="30" spans="2:56" s="2" customFormat="1" ht="20.100000000000001" customHeight="1" thickBot="1">
      <c r="B30" s="210" t="s">
        <v>114</v>
      </c>
      <c r="C30" s="211"/>
      <c r="D30" s="211"/>
      <c r="E30" s="211"/>
      <c r="F30" s="211"/>
      <c r="G30" s="211"/>
      <c r="H30" s="350">
        <f>SUM(H22:J29)</f>
        <v>0</v>
      </c>
      <c r="I30" s="350"/>
      <c r="J30" s="350"/>
      <c r="K30" s="474" t="s">
        <v>79</v>
      </c>
      <c r="L30" s="475"/>
      <c r="M30" s="475"/>
      <c r="N30" s="495" t="s">
        <v>79</v>
      </c>
      <c r="O30" s="495"/>
      <c r="P30" s="495"/>
      <c r="Q30" s="402">
        <f>SUM(Q22:S29)</f>
        <v>0</v>
      </c>
      <c r="R30" s="496"/>
      <c r="S30" s="497"/>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row>
    <row r="31" spans="2:56" s="2" customFormat="1" ht="20.100000000000001" customHeight="1">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row>
    <row r="32" spans="2:56" s="3" customFormat="1" ht="20.100000000000001" customHeight="1" thickBot="1">
      <c r="B32" s="4" t="s">
        <v>274</v>
      </c>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row>
    <row r="33" spans="2:56" s="3" customFormat="1" ht="20.100000000000001" customHeight="1">
      <c r="B33" s="311" t="s">
        <v>0</v>
      </c>
      <c r="C33" s="174"/>
      <c r="D33" s="174"/>
      <c r="E33" s="324" t="s">
        <v>108</v>
      </c>
      <c r="F33" s="174"/>
      <c r="G33" s="312"/>
      <c r="H33" s="316" t="s">
        <v>110</v>
      </c>
      <c r="I33" s="174"/>
      <c r="J33" s="312"/>
      <c r="K33" s="316" t="s">
        <v>111</v>
      </c>
      <c r="L33" s="174"/>
      <c r="M33" s="312"/>
      <c r="N33" s="316" t="s">
        <v>125</v>
      </c>
      <c r="O33" s="498"/>
      <c r="P33" s="317"/>
      <c r="Q33" s="486" t="s">
        <v>155</v>
      </c>
      <c r="R33" s="486"/>
      <c r="S33" s="486"/>
      <c r="T33" s="486" t="s">
        <v>156</v>
      </c>
      <c r="U33" s="486"/>
      <c r="V33" s="486"/>
      <c r="W33" s="316" t="s">
        <v>112</v>
      </c>
      <c r="X33" s="174"/>
      <c r="Y33" s="175"/>
      <c r="Z33" s="2"/>
      <c r="AE33" s="84" t="s">
        <v>116</v>
      </c>
      <c r="AF33" s="84"/>
      <c r="AG33" s="84"/>
      <c r="AH33" s="84"/>
      <c r="AI33" s="84"/>
      <c r="AJ33" s="488" t="s">
        <v>126</v>
      </c>
      <c r="AK33" s="488"/>
      <c r="AL33" s="84"/>
      <c r="AM33" s="99"/>
      <c r="AN33" s="84"/>
      <c r="AO33" s="84"/>
      <c r="AP33" s="84"/>
      <c r="AQ33" s="84"/>
      <c r="AR33" s="84"/>
      <c r="AS33" s="84"/>
      <c r="AT33" s="84"/>
      <c r="AU33" s="84"/>
      <c r="AV33" s="84"/>
      <c r="AW33" s="84"/>
      <c r="AX33" s="84"/>
      <c r="AY33" s="84"/>
      <c r="AZ33" s="84"/>
      <c r="BA33" s="84"/>
      <c r="BB33" s="84"/>
      <c r="BC33" s="84"/>
      <c r="BD33" s="84"/>
    </row>
    <row r="34" spans="2:56" s="3" customFormat="1" ht="20.100000000000001" customHeight="1" thickBot="1">
      <c r="B34" s="315"/>
      <c r="C34" s="219"/>
      <c r="D34" s="219"/>
      <c r="E34" s="257"/>
      <c r="F34" s="219"/>
      <c r="G34" s="220"/>
      <c r="H34" s="257"/>
      <c r="I34" s="219"/>
      <c r="J34" s="220"/>
      <c r="K34" s="257"/>
      <c r="L34" s="219"/>
      <c r="M34" s="220"/>
      <c r="N34" s="223"/>
      <c r="O34" s="499"/>
      <c r="P34" s="320"/>
      <c r="Q34" s="487"/>
      <c r="R34" s="487"/>
      <c r="S34" s="487"/>
      <c r="T34" s="487"/>
      <c r="U34" s="487"/>
      <c r="V34" s="487"/>
      <c r="W34" s="257"/>
      <c r="X34" s="219"/>
      <c r="Y34" s="323"/>
      <c r="Z34" s="2"/>
      <c r="AE34" s="84"/>
      <c r="AF34" s="84"/>
      <c r="AG34" s="100"/>
      <c r="AH34" s="101"/>
      <c r="AI34" s="100"/>
      <c r="AJ34" s="102" t="s">
        <v>127</v>
      </c>
      <c r="AK34" s="102" t="s">
        <v>128</v>
      </c>
      <c r="AL34" s="84"/>
      <c r="AM34" s="84"/>
      <c r="AN34" s="99" t="s">
        <v>129</v>
      </c>
      <c r="AO34" s="99"/>
      <c r="AP34" s="99" t="s">
        <v>130</v>
      </c>
      <c r="AQ34" s="84"/>
      <c r="AR34" s="84"/>
      <c r="AS34" s="84"/>
      <c r="AT34" s="84"/>
      <c r="AU34" s="84"/>
      <c r="AV34" s="84"/>
      <c r="AW34" s="84"/>
      <c r="AX34" s="84"/>
      <c r="AY34" s="84"/>
      <c r="AZ34" s="84"/>
      <c r="BA34" s="84"/>
      <c r="BB34" s="84"/>
      <c r="BC34" s="84"/>
      <c r="BD34" s="84"/>
    </row>
    <row r="35" spans="2:56" s="2" customFormat="1" ht="20.100000000000001" customHeight="1">
      <c r="B35" s="421"/>
      <c r="C35" s="489"/>
      <c r="D35" s="489"/>
      <c r="E35" s="353"/>
      <c r="F35" s="490"/>
      <c r="G35" s="354"/>
      <c r="H35" s="353"/>
      <c r="I35" s="490"/>
      <c r="J35" s="354"/>
      <c r="K35" s="353"/>
      <c r="L35" s="490"/>
      <c r="M35" s="354"/>
      <c r="N35" s="491" t="s">
        <v>44</v>
      </c>
      <c r="O35" s="492"/>
      <c r="P35" s="493"/>
      <c r="Q35" s="425" t="str">
        <f>IF(H35="","",IF(AG35=TRUE,0,H35*K35*0.034*AJ35))</f>
        <v/>
      </c>
      <c r="R35" s="494"/>
      <c r="S35" s="426"/>
      <c r="T35" s="278" t="str">
        <f>IF(H35="","",IF(AG35=TRUE,0,H35*K35*0.034*AK35))</f>
        <v/>
      </c>
      <c r="U35" s="278"/>
      <c r="V35" s="278"/>
      <c r="W35" s="336" t="str">
        <f>IF(H35="","",K35*H35*AH35)</f>
        <v/>
      </c>
      <c r="X35" s="336"/>
      <c r="Y35" s="337"/>
      <c r="AE35" s="84" t="s">
        <v>117</v>
      </c>
      <c r="AF35" s="84"/>
      <c r="AG35" s="51" t="b">
        <v>0</v>
      </c>
      <c r="AH35" s="51">
        <f>IF(AG35=TRUE,0.7,1)</f>
        <v>1</v>
      </c>
      <c r="AI35" s="84"/>
      <c r="AJ35" s="51" t="e">
        <f>VLOOKUP(E35,夏方位係数,2,FALSE)</f>
        <v>#N/A</v>
      </c>
      <c r="AK35" s="51" t="e">
        <f t="shared" ref="AK35:AK44" si="4">VLOOKUP(E35,冬方位係数,2,FALSE)</f>
        <v>#N/A</v>
      </c>
      <c r="AL35" s="84"/>
      <c r="AM35" s="103" t="s">
        <v>131</v>
      </c>
      <c r="AN35" s="103" t="b">
        <f>'Ａ（南）'!$V$4</f>
        <v>0</v>
      </c>
      <c r="AO35" s="103" t="s">
        <v>131</v>
      </c>
      <c r="AP35" s="103" t="b">
        <f>'Ａ（南）'!$X$4</f>
        <v>0</v>
      </c>
      <c r="AQ35" s="84"/>
      <c r="AR35" s="84"/>
      <c r="AS35" s="84"/>
      <c r="AT35" s="84"/>
      <c r="AU35" s="84"/>
      <c r="AV35" s="84"/>
      <c r="AW35" s="84"/>
      <c r="AX35" s="84"/>
      <c r="AY35" s="84"/>
      <c r="AZ35" s="84"/>
      <c r="BA35" s="84"/>
      <c r="BB35" s="84"/>
      <c r="BC35" s="84"/>
      <c r="BD35" s="84"/>
    </row>
    <row r="36" spans="2:56" s="2" customFormat="1" ht="20.100000000000001" customHeight="1">
      <c r="B36" s="417"/>
      <c r="C36" s="481"/>
      <c r="D36" s="481"/>
      <c r="E36" s="287"/>
      <c r="F36" s="482"/>
      <c r="G36" s="290"/>
      <c r="H36" s="287"/>
      <c r="I36" s="482"/>
      <c r="J36" s="290"/>
      <c r="K36" s="287"/>
      <c r="L36" s="482"/>
      <c r="M36" s="290"/>
      <c r="N36" s="483"/>
      <c r="O36" s="484"/>
      <c r="P36" s="485"/>
      <c r="Q36" s="278" t="str">
        <f>IF(H36="","",IF(AG36=TRUE,0,H36*K36*0.034*AJ36))</f>
        <v/>
      </c>
      <c r="R36" s="278"/>
      <c r="S36" s="278"/>
      <c r="T36" s="278" t="str">
        <f>IF(H36="","",IF(AG36=TRUE,0,H36*K36*0.034*AK36))</f>
        <v/>
      </c>
      <c r="U36" s="278"/>
      <c r="V36" s="278"/>
      <c r="W36" s="278" t="str">
        <f>IF(H36="","",K36*H36*AH36)</f>
        <v/>
      </c>
      <c r="X36" s="278"/>
      <c r="Y36" s="279"/>
      <c r="AE36" s="84" t="s">
        <v>118</v>
      </c>
      <c r="AF36" s="84"/>
      <c r="AG36" s="51" t="b">
        <v>0</v>
      </c>
      <c r="AH36" s="51">
        <f t="shared" ref="AH36:AH44" si="5">IF(AG36=TRUE,0.7,1)</f>
        <v>1</v>
      </c>
      <c r="AI36" s="84"/>
      <c r="AJ36" s="51" t="e">
        <f t="shared" ref="AJ36:AJ44" si="6">VLOOKUP(E36,夏方位係数,2,FALSE)</f>
        <v>#N/A</v>
      </c>
      <c r="AK36" s="51" t="e">
        <f t="shared" si="4"/>
        <v>#N/A</v>
      </c>
      <c r="AL36" s="84"/>
      <c r="AM36" s="103" t="s">
        <v>132</v>
      </c>
      <c r="AN36" s="103" t="b">
        <f>'Ａ（東）'!$V$4</f>
        <v>0</v>
      </c>
      <c r="AO36" s="103" t="s">
        <v>132</v>
      </c>
      <c r="AP36" s="103" t="b">
        <f>'Ａ（東）'!$X$4</f>
        <v>0</v>
      </c>
      <c r="AQ36" s="84"/>
      <c r="AR36" s="84"/>
      <c r="AS36" s="84"/>
      <c r="AT36" s="84"/>
      <c r="AU36" s="84"/>
      <c r="AV36" s="84"/>
      <c r="AW36" s="84"/>
      <c r="AX36" s="84"/>
      <c r="AY36" s="84"/>
      <c r="AZ36" s="84"/>
      <c r="BA36" s="84"/>
      <c r="BB36" s="84"/>
      <c r="BC36" s="84"/>
      <c r="BD36" s="84"/>
    </row>
    <row r="37" spans="2:56" s="2" customFormat="1" ht="20.100000000000001" customHeight="1">
      <c r="B37" s="417"/>
      <c r="C37" s="481"/>
      <c r="D37" s="481"/>
      <c r="E37" s="287"/>
      <c r="F37" s="482"/>
      <c r="G37" s="290"/>
      <c r="H37" s="287"/>
      <c r="I37" s="482"/>
      <c r="J37" s="290"/>
      <c r="K37" s="287"/>
      <c r="L37" s="482"/>
      <c r="M37" s="290"/>
      <c r="N37" s="483"/>
      <c r="O37" s="484"/>
      <c r="P37" s="485"/>
      <c r="Q37" s="278" t="str">
        <f>IF(H37="","",IF(AG37=TRUE,0,H37*K37*0.034*AJ37))</f>
        <v/>
      </c>
      <c r="R37" s="278"/>
      <c r="S37" s="278"/>
      <c r="T37" s="278" t="str">
        <f>IF(H37="","",IF(AG37=TRUE,0,H37*K37*0.034*AK37))</f>
        <v/>
      </c>
      <c r="U37" s="278"/>
      <c r="V37" s="278"/>
      <c r="W37" s="278" t="str">
        <f>IF(H37="","",K37*H37*AH37)</f>
        <v/>
      </c>
      <c r="X37" s="278"/>
      <c r="Y37" s="279"/>
      <c r="AE37" s="84" t="s">
        <v>119</v>
      </c>
      <c r="AF37" s="84"/>
      <c r="AG37" s="51" t="b">
        <v>0</v>
      </c>
      <c r="AH37" s="51">
        <f t="shared" si="5"/>
        <v>1</v>
      </c>
      <c r="AI37" s="84"/>
      <c r="AJ37" s="51" t="e">
        <f t="shared" si="6"/>
        <v>#N/A</v>
      </c>
      <c r="AK37" s="51" t="e">
        <f t="shared" si="4"/>
        <v>#N/A</v>
      </c>
      <c r="AL37" s="84"/>
      <c r="AM37" s="103" t="s">
        <v>133</v>
      </c>
      <c r="AN37" s="103" t="b">
        <f>'Ａ（北）'!$V$4</f>
        <v>0</v>
      </c>
      <c r="AO37" s="103" t="s">
        <v>133</v>
      </c>
      <c r="AP37" s="103" t="b">
        <f>'Ａ（北）'!$X$4</f>
        <v>0</v>
      </c>
      <c r="AQ37" s="84"/>
      <c r="AR37" s="84"/>
      <c r="AS37" s="84"/>
      <c r="AT37" s="84"/>
      <c r="AU37" s="84"/>
      <c r="AV37" s="84"/>
      <c r="AW37" s="84"/>
      <c r="AX37" s="84"/>
      <c r="AY37" s="84"/>
      <c r="AZ37" s="84"/>
      <c r="BA37" s="84"/>
      <c r="BB37" s="84"/>
      <c r="BC37" s="84"/>
      <c r="BD37" s="84"/>
    </row>
    <row r="38" spans="2:56" s="2" customFormat="1" ht="20.100000000000001" customHeight="1">
      <c r="B38" s="417"/>
      <c r="C38" s="481"/>
      <c r="D38" s="481"/>
      <c r="E38" s="287"/>
      <c r="F38" s="482"/>
      <c r="G38" s="290"/>
      <c r="H38" s="287"/>
      <c r="I38" s="482"/>
      <c r="J38" s="290"/>
      <c r="K38" s="287"/>
      <c r="L38" s="482"/>
      <c r="M38" s="290"/>
      <c r="N38" s="483"/>
      <c r="O38" s="484"/>
      <c r="P38" s="485"/>
      <c r="Q38" s="278" t="str">
        <f>IF(H38="","",IF(AG38=TRUE,0,H38*K38*0.034*AJ38))</f>
        <v/>
      </c>
      <c r="R38" s="278"/>
      <c r="S38" s="278"/>
      <c r="T38" s="278" t="str">
        <f>IF(H38="","",IF(AG38=TRUE,0,H38*K38*0.034*AK38))</f>
        <v/>
      </c>
      <c r="U38" s="278"/>
      <c r="V38" s="278"/>
      <c r="W38" s="278" t="str">
        <f>IF(H38="","",K38*H38*AH38)</f>
        <v/>
      </c>
      <c r="X38" s="278"/>
      <c r="Y38" s="279"/>
      <c r="AE38" s="84" t="s">
        <v>120</v>
      </c>
      <c r="AF38" s="84"/>
      <c r="AG38" s="51" t="b">
        <v>0</v>
      </c>
      <c r="AH38" s="51">
        <f t="shared" si="5"/>
        <v>1</v>
      </c>
      <c r="AI38" s="84"/>
      <c r="AJ38" s="51" t="e">
        <f t="shared" si="6"/>
        <v>#N/A</v>
      </c>
      <c r="AK38" s="51" t="e">
        <f t="shared" si="4"/>
        <v>#N/A</v>
      </c>
      <c r="AL38" s="84"/>
      <c r="AM38" s="103" t="s">
        <v>134</v>
      </c>
      <c r="AN38" s="103" t="b">
        <f>'Ａ（西）'!$V$4</f>
        <v>0</v>
      </c>
      <c r="AO38" s="103" t="s">
        <v>134</v>
      </c>
      <c r="AP38" s="103" t="b">
        <f>'Ａ（西）'!$X$4</f>
        <v>0</v>
      </c>
      <c r="AQ38" s="84"/>
      <c r="AR38" s="84"/>
      <c r="AS38" s="84"/>
      <c r="AT38" s="84"/>
      <c r="AU38" s="84"/>
      <c r="AV38" s="84"/>
      <c r="AW38" s="84"/>
      <c r="AX38" s="84"/>
      <c r="AY38" s="84"/>
      <c r="AZ38" s="84"/>
      <c r="BA38" s="84"/>
      <c r="BB38" s="84"/>
      <c r="BC38" s="84"/>
      <c r="BD38" s="84"/>
    </row>
    <row r="39" spans="2:56" s="2" customFormat="1" ht="20.100000000000001" customHeight="1">
      <c r="B39" s="417"/>
      <c r="C39" s="481"/>
      <c r="D39" s="481"/>
      <c r="E39" s="287"/>
      <c r="F39" s="482"/>
      <c r="G39" s="290"/>
      <c r="H39" s="287"/>
      <c r="I39" s="482"/>
      <c r="J39" s="290"/>
      <c r="K39" s="287"/>
      <c r="L39" s="482"/>
      <c r="M39" s="290"/>
      <c r="N39" s="483"/>
      <c r="O39" s="484"/>
      <c r="P39" s="485"/>
      <c r="Q39" s="278" t="str">
        <f>IF(H39="","",IF(AG39=TRUE,0,H39*K39*0.034*AJ39))</f>
        <v/>
      </c>
      <c r="R39" s="278"/>
      <c r="S39" s="278"/>
      <c r="T39" s="278" t="str">
        <f>IF(H39="","",IF(AG39=TRUE,0,H39*K39*0.034*AK39))</f>
        <v/>
      </c>
      <c r="U39" s="278"/>
      <c r="V39" s="278"/>
      <c r="W39" s="278" t="str">
        <f>IF(H39="","",K39*H39*AH39)</f>
        <v/>
      </c>
      <c r="X39" s="278"/>
      <c r="Y39" s="279"/>
      <c r="AE39" s="84" t="s">
        <v>121</v>
      </c>
      <c r="AF39" s="84"/>
      <c r="AG39" s="51" t="b">
        <v>0</v>
      </c>
      <c r="AH39" s="51">
        <f t="shared" si="5"/>
        <v>1</v>
      </c>
      <c r="AI39" s="84"/>
      <c r="AJ39" s="51" t="e">
        <f t="shared" si="6"/>
        <v>#N/A</v>
      </c>
      <c r="AK39" s="51" t="e">
        <f t="shared" si="4"/>
        <v>#N/A</v>
      </c>
      <c r="AL39" s="84"/>
      <c r="AM39" s="103" t="s">
        <v>135</v>
      </c>
      <c r="AN39" s="103" t="b">
        <f>'Ａ（南東）'!$V$4</f>
        <v>0</v>
      </c>
      <c r="AO39" s="103" t="s">
        <v>135</v>
      </c>
      <c r="AP39" s="103" t="b">
        <f>'Ａ（南東）'!$X$4</f>
        <v>0</v>
      </c>
      <c r="AQ39" s="84"/>
      <c r="AR39" s="84"/>
      <c r="AS39" s="84"/>
      <c r="AT39" s="84"/>
      <c r="AU39" s="84"/>
      <c r="AV39" s="84"/>
      <c r="AW39" s="84"/>
      <c r="AX39" s="84"/>
      <c r="AY39" s="84"/>
      <c r="AZ39" s="84"/>
      <c r="BA39" s="84"/>
      <c r="BB39" s="84"/>
      <c r="BC39" s="84"/>
      <c r="BD39" s="84"/>
    </row>
    <row r="40" spans="2:56" s="2" customFormat="1" ht="20.100000000000001" customHeight="1">
      <c r="B40" s="417"/>
      <c r="C40" s="481"/>
      <c r="D40" s="481"/>
      <c r="E40" s="287"/>
      <c r="F40" s="482"/>
      <c r="G40" s="290"/>
      <c r="H40" s="287"/>
      <c r="I40" s="482"/>
      <c r="J40" s="290"/>
      <c r="K40" s="287"/>
      <c r="L40" s="482"/>
      <c r="M40" s="290"/>
      <c r="N40" s="483"/>
      <c r="O40" s="484"/>
      <c r="P40" s="485"/>
      <c r="Q40" s="278" t="str">
        <f t="shared" ref="Q40:Q44" si="7">IF(H40="","",IF(AG40=TRUE,0,H40*K40*0.034*AJ40))</f>
        <v/>
      </c>
      <c r="R40" s="278"/>
      <c r="S40" s="278"/>
      <c r="T40" s="278" t="str">
        <f t="shared" ref="T40:T44" si="8">IF(H40="","",IF(AG40=TRUE,0,H40*K40*0.034*AK40))</f>
        <v/>
      </c>
      <c r="U40" s="278"/>
      <c r="V40" s="278"/>
      <c r="W40" s="278" t="str">
        <f t="shared" ref="W40:W44" si="9">IF(H40="","",K40*H40*AH40)</f>
        <v/>
      </c>
      <c r="X40" s="278"/>
      <c r="Y40" s="279"/>
      <c r="AE40" s="84" t="s">
        <v>122</v>
      </c>
      <c r="AF40" s="84"/>
      <c r="AG40" s="51" t="b">
        <v>0</v>
      </c>
      <c r="AH40" s="51">
        <f t="shared" si="5"/>
        <v>1</v>
      </c>
      <c r="AI40" s="84"/>
      <c r="AJ40" s="51" t="e">
        <f t="shared" si="6"/>
        <v>#N/A</v>
      </c>
      <c r="AK40" s="51" t="e">
        <f t="shared" si="4"/>
        <v>#N/A</v>
      </c>
      <c r="AL40" s="84"/>
      <c r="AM40" s="103" t="s">
        <v>136</v>
      </c>
      <c r="AN40" s="103" t="b">
        <f>'Ａ（北東）'!$V$4</f>
        <v>0</v>
      </c>
      <c r="AO40" s="103" t="s">
        <v>136</v>
      </c>
      <c r="AP40" s="103" t="b">
        <f>'Ａ（北東）'!$X$4</f>
        <v>0</v>
      </c>
      <c r="AQ40" s="84"/>
      <c r="AR40" s="84"/>
      <c r="AS40" s="84"/>
      <c r="AT40" s="84"/>
      <c r="AU40" s="84"/>
      <c r="AV40" s="84"/>
      <c r="AW40" s="84"/>
      <c r="AX40" s="84"/>
      <c r="AY40" s="84"/>
      <c r="AZ40" s="84"/>
      <c r="BA40" s="84"/>
      <c r="BB40" s="84"/>
      <c r="BC40" s="84"/>
      <c r="BD40" s="84"/>
    </row>
    <row r="41" spans="2:56" s="2" customFormat="1" ht="20.100000000000001" customHeight="1">
      <c r="B41" s="417"/>
      <c r="C41" s="481"/>
      <c r="D41" s="481"/>
      <c r="E41" s="287"/>
      <c r="F41" s="482"/>
      <c r="G41" s="290"/>
      <c r="H41" s="287"/>
      <c r="I41" s="482"/>
      <c r="J41" s="290"/>
      <c r="K41" s="287"/>
      <c r="L41" s="482"/>
      <c r="M41" s="290"/>
      <c r="N41" s="483"/>
      <c r="O41" s="484"/>
      <c r="P41" s="485"/>
      <c r="Q41" s="278" t="str">
        <f t="shared" si="7"/>
        <v/>
      </c>
      <c r="R41" s="278"/>
      <c r="S41" s="278"/>
      <c r="T41" s="278" t="str">
        <f t="shared" si="8"/>
        <v/>
      </c>
      <c r="U41" s="278"/>
      <c r="V41" s="278"/>
      <c r="W41" s="278" t="str">
        <f t="shared" si="9"/>
        <v/>
      </c>
      <c r="X41" s="278"/>
      <c r="Y41" s="279"/>
      <c r="AE41" s="84" t="s">
        <v>123</v>
      </c>
      <c r="AF41" s="84"/>
      <c r="AG41" s="51" t="b">
        <v>0</v>
      </c>
      <c r="AH41" s="51">
        <f t="shared" si="5"/>
        <v>1</v>
      </c>
      <c r="AI41" s="84"/>
      <c r="AJ41" s="51" t="e">
        <f t="shared" si="6"/>
        <v>#N/A</v>
      </c>
      <c r="AK41" s="51" t="e">
        <f t="shared" si="4"/>
        <v>#N/A</v>
      </c>
      <c r="AL41" s="84"/>
      <c r="AM41" s="103" t="s">
        <v>137</v>
      </c>
      <c r="AN41" s="103" t="b">
        <f>'Ａ（北西）'!$V$4</f>
        <v>0</v>
      </c>
      <c r="AO41" s="103" t="s">
        <v>137</v>
      </c>
      <c r="AP41" s="103" t="b">
        <f>'Ａ（北西）'!$X$4</f>
        <v>0</v>
      </c>
      <c r="AQ41" s="84"/>
      <c r="AR41" s="84"/>
      <c r="AS41" s="84"/>
      <c r="AT41" s="84"/>
      <c r="AU41" s="84"/>
      <c r="AV41" s="84"/>
      <c r="AW41" s="84"/>
      <c r="AX41" s="84"/>
      <c r="AY41" s="84"/>
      <c r="AZ41" s="84"/>
      <c r="BA41" s="84"/>
      <c r="BB41" s="84"/>
      <c r="BC41" s="84"/>
      <c r="BD41" s="84"/>
    </row>
    <row r="42" spans="2:56" s="2" customFormat="1" ht="20.100000000000001" customHeight="1">
      <c r="B42" s="417"/>
      <c r="C42" s="481"/>
      <c r="D42" s="481"/>
      <c r="E42" s="287"/>
      <c r="F42" s="482"/>
      <c r="G42" s="290"/>
      <c r="H42" s="287"/>
      <c r="I42" s="482"/>
      <c r="J42" s="290"/>
      <c r="K42" s="287"/>
      <c r="L42" s="482"/>
      <c r="M42" s="290"/>
      <c r="N42" s="483"/>
      <c r="O42" s="484"/>
      <c r="P42" s="485"/>
      <c r="Q42" s="278" t="str">
        <f t="shared" si="7"/>
        <v/>
      </c>
      <c r="R42" s="278"/>
      <c r="S42" s="278"/>
      <c r="T42" s="278" t="str">
        <f t="shared" si="8"/>
        <v/>
      </c>
      <c r="U42" s="278"/>
      <c r="V42" s="278"/>
      <c r="W42" s="278" t="str">
        <f t="shared" si="9"/>
        <v/>
      </c>
      <c r="X42" s="278"/>
      <c r="Y42" s="279"/>
      <c r="AE42" s="84" t="s">
        <v>124</v>
      </c>
      <c r="AF42" s="84"/>
      <c r="AG42" s="51" t="b">
        <v>0</v>
      </c>
      <c r="AH42" s="51">
        <f t="shared" si="5"/>
        <v>1</v>
      </c>
      <c r="AI42" s="84"/>
      <c r="AJ42" s="51" t="e">
        <f t="shared" si="6"/>
        <v>#N/A</v>
      </c>
      <c r="AK42" s="51" t="e">
        <f t="shared" si="4"/>
        <v>#N/A</v>
      </c>
      <c r="AL42" s="84"/>
      <c r="AM42" s="103" t="s">
        <v>138</v>
      </c>
      <c r="AN42" s="103" t="b">
        <f>'Ａ（南西）'!$V$4</f>
        <v>0</v>
      </c>
      <c r="AO42" s="103" t="s">
        <v>138</v>
      </c>
      <c r="AP42" s="103" t="b">
        <f>'Ａ（南西）'!$X$4</f>
        <v>0</v>
      </c>
      <c r="AQ42" s="84"/>
      <c r="AR42" s="84"/>
      <c r="AS42" s="84"/>
      <c r="AT42" s="84"/>
      <c r="AU42" s="84"/>
      <c r="AV42" s="84"/>
      <c r="AW42" s="84"/>
      <c r="AX42" s="84"/>
      <c r="AY42" s="84"/>
      <c r="AZ42" s="84"/>
      <c r="BA42" s="84"/>
      <c r="BB42" s="84"/>
      <c r="BC42" s="84"/>
      <c r="BD42" s="84"/>
    </row>
    <row r="43" spans="2:56" s="2" customFormat="1" ht="20.100000000000001" customHeight="1">
      <c r="B43" s="417"/>
      <c r="C43" s="481"/>
      <c r="D43" s="481"/>
      <c r="E43" s="287"/>
      <c r="F43" s="482"/>
      <c r="G43" s="290"/>
      <c r="H43" s="287"/>
      <c r="I43" s="482"/>
      <c r="J43" s="290"/>
      <c r="K43" s="287"/>
      <c r="L43" s="482"/>
      <c r="M43" s="290"/>
      <c r="N43" s="483"/>
      <c r="O43" s="484"/>
      <c r="P43" s="485"/>
      <c r="Q43" s="278" t="str">
        <f t="shared" si="7"/>
        <v/>
      </c>
      <c r="R43" s="278"/>
      <c r="S43" s="278"/>
      <c r="T43" s="278" t="str">
        <f t="shared" si="8"/>
        <v/>
      </c>
      <c r="U43" s="278"/>
      <c r="V43" s="278"/>
      <c r="W43" s="278" t="str">
        <f t="shared" si="9"/>
        <v/>
      </c>
      <c r="X43" s="278"/>
      <c r="Y43" s="279"/>
      <c r="AE43" s="84"/>
      <c r="AF43" s="84"/>
      <c r="AG43" s="51" t="b">
        <v>0</v>
      </c>
      <c r="AH43" s="51">
        <f t="shared" si="5"/>
        <v>1</v>
      </c>
      <c r="AI43" s="84"/>
      <c r="AJ43" s="51" t="e">
        <f t="shared" si="6"/>
        <v>#N/A</v>
      </c>
      <c r="AK43" s="51" t="e">
        <f t="shared" si="4"/>
        <v>#N/A</v>
      </c>
      <c r="AL43" s="84"/>
      <c r="AM43" s="84"/>
      <c r="AN43" s="84"/>
      <c r="AO43" s="84"/>
      <c r="AP43" s="84"/>
      <c r="AQ43" s="84"/>
      <c r="AR43" s="84"/>
      <c r="AS43" s="84"/>
      <c r="AT43" s="84"/>
      <c r="AU43" s="84"/>
      <c r="AV43" s="84"/>
      <c r="AW43" s="84"/>
      <c r="AX43" s="84"/>
      <c r="AY43" s="84"/>
      <c r="AZ43" s="84"/>
      <c r="BA43" s="84"/>
      <c r="BB43" s="84"/>
      <c r="BC43" s="84"/>
      <c r="BD43" s="84"/>
    </row>
    <row r="44" spans="2:56" s="2" customFormat="1" ht="20.100000000000001" customHeight="1" thickBot="1">
      <c r="B44" s="443"/>
      <c r="C44" s="476"/>
      <c r="D44" s="476"/>
      <c r="E44" s="377"/>
      <c r="F44" s="477"/>
      <c r="G44" s="378"/>
      <c r="H44" s="377"/>
      <c r="I44" s="477"/>
      <c r="J44" s="378"/>
      <c r="K44" s="377"/>
      <c r="L44" s="477"/>
      <c r="M44" s="378"/>
      <c r="N44" s="478"/>
      <c r="O44" s="479"/>
      <c r="P44" s="480"/>
      <c r="Q44" s="348" t="str">
        <f t="shared" si="7"/>
        <v/>
      </c>
      <c r="R44" s="348"/>
      <c r="S44" s="348"/>
      <c r="T44" s="348" t="str">
        <f t="shared" si="8"/>
        <v/>
      </c>
      <c r="U44" s="348"/>
      <c r="V44" s="348"/>
      <c r="W44" s="348" t="str">
        <f t="shared" si="9"/>
        <v/>
      </c>
      <c r="X44" s="348"/>
      <c r="Y44" s="349"/>
      <c r="AE44" s="84"/>
      <c r="AF44" s="84"/>
      <c r="AG44" s="51" t="b">
        <v>0</v>
      </c>
      <c r="AH44" s="51">
        <f t="shared" si="5"/>
        <v>1</v>
      </c>
      <c r="AI44" s="84"/>
      <c r="AJ44" s="51" t="e">
        <f t="shared" si="6"/>
        <v>#N/A</v>
      </c>
      <c r="AK44" s="51" t="e">
        <f t="shared" si="4"/>
        <v>#N/A</v>
      </c>
      <c r="AL44" s="84"/>
      <c r="AM44" s="84"/>
      <c r="AN44" s="84"/>
      <c r="AO44" s="84"/>
      <c r="AP44" s="84"/>
      <c r="AQ44" s="84"/>
      <c r="AR44" s="84"/>
      <c r="AS44" s="84"/>
      <c r="AT44" s="84"/>
      <c r="AU44" s="84"/>
      <c r="AV44" s="84"/>
      <c r="AW44" s="84"/>
      <c r="AX44" s="84"/>
      <c r="AY44" s="84"/>
      <c r="AZ44" s="84"/>
      <c r="BA44" s="84"/>
      <c r="BB44" s="84"/>
      <c r="BC44" s="84"/>
      <c r="BD44" s="84"/>
    </row>
    <row r="45" spans="2:56" s="2" customFormat="1" ht="20.100000000000001" customHeight="1" thickBot="1">
      <c r="B45" s="472" t="s">
        <v>109</v>
      </c>
      <c r="C45" s="473"/>
      <c r="D45" s="473"/>
      <c r="E45" s="473"/>
      <c r="F45" s="473"/>
      <c r="G45" s="473"/>
      <c r="H45" s="350">
        <f>SUM(H35:J44)</f>
        <v>0</v>
      </c>
      <c r="I45" s="350"/>
      <c r="J45" s="350"/>
      <c r="K45" s="474" t="s">
        <v>79</v>
      </c>
      <c r="L45" s="475"/>
      <c r="M45" s="475"/>
      <c r="N45" s="474" t="s">
        <v>79</v>
      </c>
      <c r="O45" s="475"/>
      <c r="P45" s="475"/>
      <c r="Q45" s="350">
        <f>SUM(Q35:S44)</f>
        <v>0</v>
      </c>
      <c r="R45" s="350"/>
      <c r="S45" s="350"/>
      <c r="T45" s="350">
        <f>IF(共通条件・結果!AA7="８地域","-",SUM(T35:V44))</f>
        <v>0</v>
      </c>
      <c r="U45" s="350"/>
      <c r="V45" s="350"/>
      <c r="W45" s="350">
        <f>SUM(W35:Y44)</f>
        <v>0</v>
      </c>
      <c r="X45" s="350"/>
      <c r="Y45" s="351"/>
      <c r="AE45" s="84"/>
      <c r="AF45" s="84"/>
      <c r="AG45" s="84"/>
      <c r="AH45" s="84"/>
      <c r="AI45" s="84"/>
      <c r="AJ45" s="51"/>
      <c r="AK45" s="51"/>
      <c r="AL45" s="84"/>
      <c r="AM45" s="84"/>
      <c r="AN45" s="84"/>
      <c r="AO45" s="84"/>
      <c r="AP45" s="84"/>
      <c r="AQ45" s="84"/>
      <c r="AR45" s="84"/>
      <c r="AS45" s="84"/>
      <c r="AT45" s="84"/>
      <c r="AU45" s="84"/>
      <c r="AV45" s="84"/>
      <c r="AW45" s="84"/>
      <c r="AX45" s="84"/>
      <c r="AY45" s="84"/>
      <c r="AZ45" s="84"/>
      <c r="BA45" s="84"/>
      <c r="BB45" s="84"/>
      <c r="BC45" s="84"/>
      <c r="BD45" s="84"/>
    </row>
    <row r="46" spans="2:56" s="2" customFormat="1" ht="20.100000000000001" customHeight="1">
      <c r="B46" s="104"/>
      <c r="AE46" s="84"/>
      <c r="AF46" s="84"/>
      <c r="AG46" s="84"/>
      <c r="AH46" s="84"/>
      <c r="AI46" s="84"/>
      <c r="AJ46" s="51"/>
      <c r="AK46" s="51"/>
      <c r="AL46" s="84"/>
      <c r="AM46" s="84"/>
      <c r="AN46" s="84"/>
      <c r="AO46" s="84"/>
      <c r="AP46" s="84"/>
      <c r="AQ46" s="84"/>
      <c r="AR46" s="84"/>
      <c r="AS46" s="84"/>
      <c r="AT46" s="84"/>
      <c r="AU46" s="84"/>
      <c r="AV46" s="84"/>
      <c r="AW46" s="84"/>
      <c r="AX46" s="84"/>
      <c r="AY46" s="84"/>
      <c r="AZ46" s="84"/>
      <c r="BA46" s="84"/>
      <c r="BB46" s="84"/>
      <c r="BC46" s="84"/>
      <c r="BD46" s="84"/>
    </row>
    <row r="47" spans="2:56" s="2" customFormat="1" ht="20.100000000000001" customHeight="1">
      <c r="AE47" s="84"/>
      <c r="AF47" s="84"/>
      <c r="AG47" s="84"/>
      <c r="AH47" s="84"/>
      <c r="AI47" s="84"/>
      <c r="AJ47" s="51"/>
      <c r="AK47" s="51"/>
      <c r="AL47" s="84"/>
      <c r="AM47" s="84"/>
      <c r="AN47" s="84"/>
      <c r="AO47" s="84"/>
      <c r="AP47" s="84"/>
      <c r="AQ47" s="84"/>
      <c r="AR47" s="84"/>
      <c r="AS47" s="84"/>
      <c r="AT47" s="84"/>
      <c r="AU47" s="84"/>
      <c r="AV47" s="84"/>
      <c r="AW47" s="84"/>
      <c r="AX47" s="84"/>
      <c r="AY47" s="84"/>
      <c r="AZ47" s="84"/>
      <c r="BA47" s="84"/>
      <c r="BB47" s="84"/>
      <c r="BC47" s="84"/>
      <c r="BD47" s="84"/>
    </row>
    <row r="48" spans="2:56" s="3" customFormat="1" ht="20.100000000000001" customHeight="1">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row>
    <row r="49" spans="25:56" s="3" customFormat="1" ht="20.100000000000001" customHeight="1">
      <c r="Y49" s="2"/>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row>
    <row r="50" spans="25:56" s="3" customFormat="1" ht="20.100000000000001" customHeight="1">
      <c r="Y50" s="2"/>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row>
    <row r="51" spans="25:56" s="3" customFormat="1" ht="20.100000000000001" customHeight="1">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row>
    <row r="52" spans="25:56" s="3" customFormat="1" ht="20.100000000000001" customHeight="1">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row>
    <row r="53" spans="25:56" s="3" customFormat="1" ht="20.100000000000001" customHeight="1">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row>
    <row r="54" spans="25:56" s="3" customFormat="1" ht="20.100000000000001" customHeight="1">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row>
    <row r="55" spans="25:56" s="3" customFormat="1" ht="20.100000000000001" customHeight="1">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row>
    <row r="56" spans="25:56" s="3" customFormat="1" ht="20.100000000000001" customHeight="1">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row>
    <row r="57" spans="25:56" s="3" customFormat="1" ht="20.100000000000001" customHeight="1">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row>
    <row r="58" spans="25:56" s="3" customFormat="1" ht="20.100000000000001" customHeight="1">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row>
    <row r="59" spans="25:56" s="3" customFormat="1" ht="20.100000000000001" customHeight="1">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row>
    <row r="60" spans="25:56" s="3" customFormat="1" ht="20.100000000000001" customHeight="1">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row>
    <row r="61" spans="25:56" s="3" customFormat="1" ht="20.100000000000001" customHeight="1">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row>
    <row r="62" spans="25:56" s="3" customFormat="1" ht="20.100000000000001" customHeight="1">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row>
    <row r="63" spans="25:56" s="3" customFormat="1" ht="20.100000000000001" customHeight="1">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row>
    <row r="64" spans="25:56" s="3" customFormat="1" ht="20.100000000000001" customHeight="1">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row>
    <row r="65" spans="31:56" s="3" customFormat="1" ht="20.100000000000001" customHeight="1">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row>
    <row r="66" spans="31:56" s="3" customFormat="1" ht="20.100000000000001" customHeight="1">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row>
    <row r="67" spans="31:56" s="3" customFormat="1" ht="20.100000000000001" customHeight="1">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row>
    <row r="68" spans="31:56" s="3" customFormat="1" ht="20.100000000000001" customHeight="1">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row>
    <row r="69" spans="31:56" s="3" customFormat="1" ht="20.100000000000001" customHeight="1">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row>
    <row r="70" spans="31:56" s="3" customFormat="1" ht="20.100000000000001" customHeight="1">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row>
    <row r="71" spans="31:56" s="3" customFormat="1" ht="20.100000000000001" customHeight="1">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row>
    <row r="72" spans="31:56" s="3" customFormat="1" ht="20.100000000000001" customHeight="1">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row>
    <row r="73" spans="31:56" s="3" customFormat="1" ht="20.100000000000001" customHeight="1">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row>
    <row r="74" spans="31:56" s="3" customFormat="1" ht="20.100000000000001" customHeight="1">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row>
    <row r="75" spans="31:56" s="3" customFormat="1" ht="20.100000000000001" customHeight="1">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row>
    <row r="76" spans="31:56" s="3" customFormat="1" ht="20.100000000000001" customHeight="1">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row>
    <row r="77" spans="31:56" s="3" customFormat="1" ht="20.100000000000001" customHeight="1">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row>
    <row r="78" spans="31:56" s="3" customFormat="1" ht="20.100000000000001" customHeight="1">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c r="BC78" s="84"/>
      <c r="BD78" s="84"/>
    </row>
    <row r="79" spans="31:56" s="3" customFormat="1" ht="20.100000000000001" customHeight="1">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row>
    <row r="80" spans="31:56" s="3" customFormat="1" ht="20.100000000000001" customHeight="1">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row>
    <row r="81" spans="31:56" s="3" customFormat="1" ht="20.100000000000001" customHeight="1">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row>
    <row r="82" spans="31:56" s="3" customFormat="1" ht="20.100000000000001" customHeight="1">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row>
    <row r="83" spans="31:56" s="3" customFormat="1" ht="20.100000000000001" customHeight="1">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row>
    <row r="84" spans="31:56" s="3" customFormat="1" ht="20.100000000000001" customHeight="1">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row>
    <row r="85" spans="31:56" s="3" customFormat="1" ht="20.100000000000001" customHeight="1">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row>
    <row r="86" spans="31:56" s="3" customFormat="1" ht="20.100000000000001" customHeight="1">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row>
    <row r="87" spans="31:56" s="3" customFormat="1" ht="20.100000000000001" customHeight="1">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row>
    <row r="88" spans="31:56" s="3" customFormat="1" ht="20.100000000000001" customHeight="1">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row>
    <row r="89" spans="31:56" s="3" customFormat="1" ht="20.100000000000001" customHeight="1">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row>
    <row r="90" spans="31:56" s="3" customFormat="1" ht="20.100000000000001" customHeight="1">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row>
    <row r="91" spans="31:56" s="3" customFormat="1" ht="20.100000000000001" customHeight="1">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row>
    <row r="92" spans="31:56" s="3" customFormat="1" ht="20.100000000000001" customHeight="1">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row>
    <row r="93" spans="31:56" s="3" customFormat="1" ht="20.100000000000001" customHeight="1">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row>
    <row r="94" spans="31:56" s="3" customFormat="1" ht="20.100000000000001" customHeight="1">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row>
    <row r="95" spans="31:56" s="3" customFormat="1" ht="20.100000000000001" customHeight="1">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row>
    <row r="96" spans="31:56" s="3" customFormat="1" ht="20.100000000000001" customHeight="1">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row>
    <row r="97" spans="31:56" s="3" customFormat="1" ht="20.100000000000001" customHeight="1">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row>
    <row r="98" spans="31:56" s="3" customFormat="1" ht="20.100000000000001" customHeight="1">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row>
    <row r="99" spans="31:56" s="3" customFormat="1" ht="20.100000000000001" customHeight="1">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row>
    <row r="100" spans="31:56" s="3" customFormat="1" ht="20.100000000000001" customHeight="1">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row>
    <row r="101" spans="31:56" s="3" customFormat="1" ht="20.100000000000001" customHeight="1">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row>
    <row r="102" spans="31:56" s="3" customFormat="1" ht="20.100000000000001" customHeight="1">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row>
    <row r="103" spans="31:56" s="3" customFormat="1" ht="20.100000000000001" customHeight="1">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row>
    <row r="104" spans="31:56" s="3" customFormat="1" ht="20.100000000000001" customHeight="1">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row>
    <row r="105" spans="31:56" s="3" customFormat="1" ht="20.100000000000001" customHeight="1">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row>
    <row r="106" spans="31:56" s="3" customFormat="1" ht="20.100000000000001" customHeight="1">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row>
    <row r="107" spans="31:56" s="3" customFormat="1" ht="20.100000000000001" customHeight="1">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row>
    <row r="108" spans="31:56" s="3" customFormat="1" ht="20.100000000000001" customHeight="1">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row>
    <row r="109" spans="31:56" s="3" customFormat="1" ht="20.100000000000001" customHeight="1">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row>
    <row r="110" spans="31:56" s="3" customFormat="1" ht="20.100000000000001" customHeight="1">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row>
    <row r="111" spans="31:56" s="3" customFormat="1" ht="20.100000000000001" customHeight="1">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row>
    <row r="112" spans="31:56" s="3" customFormat="1" ht="20.100000000000001" customHeight="1">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row>
    <row r="113" spans="31:56" s="3" customFormat="1" ht="20.100000000000001" customHeight="1">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row>
    <row r="114" spans="31:56" s="3" customFormat="1" ht="20.100000000000001" customHeight="1">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row>
    <row r="115" spans="31:56" s="3" customFormat="1" ht="20.100000000000001" customHeight="1">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row>
    <row r="116" spans="31:56" s="3" customFormat="1" ht="20.100000000000001" customHeight="1">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row>
    <row r="117" spans="31:56" s="3" customFormat="1" ht="20.100000000000001" customHeight="1">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row>
    <row r="118" spans="31:56" s="3" customFormat="1" ht="20.100000000000001" customHeight="1">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row>
    <row r="119" spans="31:56" s="3" customFormat="1" ht="20.100000000000001" customHeight="1">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row>
    <row r="120" spans="31:56" s="3" customFormat="1" ht="20.100000000000001" customHeight="1">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row>
    <row r="121" spans="31:56" s="3" customFormat="1" ht="20.100000000000001" customHeight="1">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row>
    <row r="122" spans="31:56" s="3" customFormat="1" ht="20.100000000000001" customHeight="1">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row>
    <row r="123" spans="31:56" s="3" customFormat="1" ht="20.100000000000001" customHeight="1">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row>
    <row r="124" spans="31:56" s="3" customFormat="1" ht="20.100000000000001" customHeight="1">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row>
    <row r="125" spans="31:56" s="3" customFormat="1" ht="20.100000000000001" customHeight="1">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row>
    <row r="126" spans="31:56" s="3" customFormat="1" ht="20.100000000000001" customHeight="1">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row>
    <row r="127" spans="31:56" s="3" customFormat="1" ht="20.100000000000001" customHeight="1">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row>
    <row r="128" spans="31:56" s="3" customFormat="1" ht="20.100000000000001" customHeight="1">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row>
    <row r="129" spans="31:56" s="3" customFormat="1" ht="20.100000000000001" customHeight="1">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row>
    <row r="130" spans="31:56" s="3" customFormat="1" ht="20.100000000000001" customHeight="1">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row>
    <row r="131" spans="31:56" s="3" customFormat="1" ht="20.100000000000001" customHeight="1">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row>
    <row r="132" spans="31:56" s="3" customFormat="1" ht="20.100000000000001" customHeight="1">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row>
    <row r="133" spans="31:56" s="3" customFormat="1" ht="20.100000000000001" customHeight="1">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row>
    <row r="134" spans="31:56" s="3" customFormat="1" ht="20.100000000000001" customHeight="1">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row>
    <row r="135" spans="31:56" s="3" customFormat="1" ht="20.100000000000001" customHeight="1">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row>
    <row r="136" spans="31:56" s="3" customFormat="1" ht="20.100000000000001" customHeight="1">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row>
    <row r="137" spans="31:56" s="3" customFormat="1" ht="20.100000000000001" customHeight="1">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row>
    <row r="138" spans="31:56" s="3" customFormat="1" ht="20.100000000000001" customHeight="1">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row>
    <row r="139" spans="31:56" s="3" customFormat="1" ht="20.100000000000001" customHeight="1">
      <c r="AE139" s="84"/>
      <c r="AF139" s="84"/>
      <c r="AG139" s="84"/>
      <c r="AH139" s="84"/>
      <c r="AI139" s="84"/>
      <c r="AJ139" s="84"/>
      <c r="AK139" s="84"/>
      <c r="AL139" s="84"/>
      <c r="AM139" s="38"/>
      <c r="AN139" s="38"/>
      <c r="AO139" s="38"/>
      <c r="AP139" s="38"/>
      <c r="AQ139" s="84"/>
      <c r="AR139" s="84"/>
      <c r="AS139" s="84"/>
      <c r="AT139" s="84"/>
      <c r="AU139" s="84"/>
      <c r="AV139" s="84"/>
      <c r="AW139" s="84"/>
      <c r="AX139" s="84"/>
      <c r="AY139" s="84"/>
      <c r="AZ139" s="84"/>
      <c r="BA139" s="84"/>
      <c r="BB139" s="84"/>
      <c r="BC139" s="84"/>
      <c r="BD139" s="84"/>
    </row>
    <row r="140" spans="31:56" s="3" customFormat="1" ht="20.100000000000001" customHeight="1">
      <c r="AE140" s="84"/>
      <c r="AF140" s="84"/>
      <c r="AG140" s="84"/>
      <c r="AH140" s="84"/>
      <c r="AI140" s="84"/>
      <c r="AJ140" s="84"/>
      <c r="AK140" s="84"/>
      <c r="AL140" s="84"/>
      <c r="AM140" s="38"/>
      <c r="AN140" s="38"/>
      <c r="AO140" s="38"/>
      <c r="AP140" s="38"/>
      <c r="AQ140" s="84"/>
      <c r="AR140" s="84"/>
      <c r="AS140" s="84"/>
      <c r="AT140" s="84"/>
      <c r="AU140" s="84"/>
      <c r="AV140" s="84"/>
      <c r="AW140" s="84"/>
      <c r="AX140" s="84"/>
      <c r="AY140" s="84"/>
      <c r="AZ140" s="84"/>
      <c r="BA140" s="84"/>
      <c r="BB140" s="84"/>
      <c r="BC140" s="84"/>
      <c r="BD140" s="84"/>
    </row>
    <row r="141" spans="31:56" s="3" customFormat="1" ht="20.100000000000001" customHeight="1">
      <c r="AE141" s="84"/>
      <c r="AF141" s="84"/>
      <c r="AG141" s="84"/>
      <c r="AH141" s="84"/>
      <c r="AI141" s="84"/>
      <c r="AJ141" s="84"/>
      <c r="AK141" s="84"/>
      <c r="AL141" s="84"/>
      <c r="AM141" s="38"/>
      <c r="AN141" s="38"/>
      <c r="AO141" s="38"/>
      <c r="AP141" s="38"/>
      <c r="AQ141" s="84"/>
      <c r="AR141" s="84"/>
      <c r="AS141" s="84"/>
      <c r="AT141" s="84"/>
      <c r="AU141" s="84"/>
      <c r="AV141" s="84"/>
      <c r="AW141" s="84"/>
      <c r="AX141" s="84"/>
      <c r="AY141" s="84"/>
      <c r="AZ141" s="84"/>
      <c r="BA141" s="84"/>
      <c r="BB141" s="84"/>
      <c r="BC141" s="84"/>
      <c r="BD141" s="84"/>
    </row>
    <row r="142" spans="31:56" s="3" customFormat="1" ht="20.100000000000001" customHeight="1">
      <c r="AE142" s="84"/>
      <c r="AF142" s="84"/>
      <c r="AG142" s="84"/>
      <c r="AH142" s="84"/>
      <c r="AI142" s="84"/>
      <c r="AJ142" s="84"/>
      <c r="AK142" s="84"/>
      <c r="AL142" s="84"/>
      <c r="AM142" s="38"/>
      <c r="AN142" s="38"/>
      <c r="AO142" s="38"/>
      <c r="AP142" s="38"/>
      <c r="AQ142" s="84"/>
      <c r="AR142" s="84"/>
      <c r="AS142" s="84"/>
      <c r="AT142" s="84"/>
      <c r="AU142" s="84"/>
      <c r="AV142" s="84"/>
      <c r="AW142" s="84"/>
      <c r="AX142" s="84"/>
      <c r="AY142" s="84"/>
      <c r="AZ142" s="84"/>
      <c r="BA142" s="84"/>
      <c r="BB142" s="84"/>
      <c r="BC142" s="84"/>
      <c r="BD142" s="84"/>
    </row>
    <row r="143" spans="31:56" s="3" customFormat="1" ht="20.100000000000001" customHeight="1">
      <c r="AE143" s="84"/>
      <c r="AF143" s="84"/>
      <c r="AG143" s="84"/>
      <c r="AH143" s="84"/>
      <c r="AI143" s="84"/>
      <c r="AJ143" s="84"/>
      <c r="AK143" s="84"/>
      <c r="AL143" s="84"/>
      <c r="AM143" s="38"/>
      <c r="AN143" s="38"/>
      <c r="AO143" s="38"/>
      <c r="AP143" s="38"/>
      <c r="AQ143" s="84"/>
      <c r="AR143" s="84"/>
      <c r="AS143" s="84"/>
      <c r="AT143" s="84"/>
      <c r="AU143" s="84"/>
      <c r="AV143" s="84"/>
      <c r="AW143" s="84"/>
      <c r="AX143" s="84"/>
      <c r="AY143" s="84"/>
      <c r="AZ143" s="84"/>
      <c r="BA143" s="84"/>
      <c r="BB143" s="84"/>
      <c r="BC143" s="84"/>
      <c r="BD143" s="84"/>
    </row>
    <row r="144" spans="31:56"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sheetData>
  <sheetProtection algorithmName="SHA-512" hashValue="Swx01TQXU+gT3rEohNyvIr6Y3/9HXLL/n/v7wPFZwTHK6RFD+afqQ5Z9IfA7KK18VsdhrCeAEJ19x1mni3twxg==" saltValue="vioyZDZh+q/gdtp/TwnnMQ==" spinCount="100000" sheet="1" objects="1" scenarios="1" selectLockedCells="1"/>
  <mergeCells count="187">
    <mergeCell ref="B7:C7"/>
    <mergeCell ref="D7:G7"/>
    <mergeCell ref="H7:I7"/>
    <mergeCell ref="B8:C8"/>
    <mergeCell ref="D8:G8"/>
    <mergeCell ref="H8:I8"/>
    <mergeCell ref="B2:AC2"/>
    <mergeCell ref="K3:N3"/>
    <mergeCell ref="P3:S3"/>
    <mergeCell ref="B5:C6"/>
    <mergeCell ref="D5:G6"/>
    <mergeCell ref="H5:I6"/>
    <mergeCell ref="B11:C11"/>
    <mergeCell ref="D11:G11"/>
    <mergeCell ref="H11:I11"/>
    <mergeCell ref="B12:C12"/>
    <mergeCell ref="D12:G12"/>
    <mergeCell ref="H12:I12"/>
    <mergeCell ref="B9:C9"/>
    <mergeCell ref="D9:G9"/>
    <mergeCell ref="H9:I9"/>
    <mergeCell ref="B10:C10"/>
    <mergeCell ref="D10:G10"/>
    <mergeCell ref="H10:I10"/>
    <mergeCell ref="B15:G15"/>
    <mergeCell ref="H15:I15"/>
    <mergeCell ref="B20:C21"/>
    <mergeCell ref="D20:G21"/>
    <mergeCell ref="H20:J21"/>
    <mergeCell ref="K20:M21"/>
    <mergeCell ref="B13:C13"/>
    <mergeCell ref="D13:G13"/>
    <mergeCell ref="H13:I13"/>
    <mergeCell ref="B14:C14"/>
    <mergeCell ref="D14:G14"/>
    <mergeCell ref="H14:I14"/>
    <mergeCell ref="B23:C23"/>
    <mergeCell ref="D23:G23"/>
    <mergeCell ref="H23:J23"/>
    <mergeCell ref="K23:M23"/>
    <mergeCell ref="N23:P23"/>
    <mergeCell ref="Q23:S23"/>
    <mergeCell ref="N20:P21"/>
    <mergeCell ref="Q20:S21"/>
    <mergeCell ref="B22:C22"/>
    <mergeCell ref="D22:G22"/>
    <mergeCell ref="H22:J22"/>
    <mergeCell ref="K22:M22"/>
    <mergeCell ref="N22:P22"/>
    <mergeCell ref="Q22:S22"/>
    <mergeCell ref="B25:C25"/>
    <mergeCell ref="D25:G25"/>
    <mergeCell ref="H25:J25"/>
    <mergeCell ref="K25:M25"/>
    <mergeCell ref="N25:P25"/>
    <mergeCell ref="Q25:S25"/>
    <mergeCell ref="B24:C24"/>
    <mergeCell ref="D24:G24"/>
    <mergeCell ref="H24:J24"/>
    <mergeCell ref="K24:M24"/>
    <mergeCell ref="N24:P24"/>
    <mergeCell ref="Q24:S24"/>
    <mergeCell ref="B27:C27"/>
    <mergeCell ref="D27:G27"/>
    <mergeCell ref="H27:J27"/>
    <mergeCell ref="K27:M27"/>
    <mergeCell ref="N27:P27"/>
    <mergeCell ref="Q27:S27"/>
    <mergeCell ref="B26:C26"/>
    <mergeCell ref="D26:G26"/>
    <mergeCell ref="H26:J26"/>
    <mergeCell ref="K26:M26"/>
    <mergeCell ref="N26:P26"/>
    <mergeCell ref="Q26:S26"/>
    <mergeCell ref="B29:C29"/>
    <mergeCell ref="D29:G29"/>
    <mergeCell ref="H29:J29"/>
    <mergeCell ref="K29:M29"/>
    <mergeCell ref="N29:P29"/>
    <mergeCell ref="Q29:S29"/>
    <mergeCell ref="B28:C28"/>
    <mergeCell ref="D28:G28"/>
    <mergeCell ref="H28:J28"/>
    <mergeCell ref="K28:M28"/>
    <mergeCell ref="N28:P28"/>
    <mergeCell ref="Q28:S28"/>
    <mergeCell ref="B30:G30"/>
    <mergeCell ref="H30:J30"/>
    <mergeCell ref="K30:M30"/>
    <mergeCell ref="N30:P30"/>
    <mergeCell ref="Q30:S30"/>
    <mergeCell ref="B33:D34"/>
    <mergeCell ref="E33:G34"/>
    <mergeCell ref="H33:J34"/>
    <mergeCell ref="K33:M34"/>
    <mergeCell ref="N33:P34"/>
    <mergeCell ref="Q33:S34"/>
    <mergeCell ref="T33:V34"/>
    <mergeCell ref="W33:Y34"/>
    <mergeCell ref="AJ33:AK33"/>
    <mergeCell ref="B35:D35"/>
    <mergeCell ref="E35:G35"/>
    <mergeCell ref="H35:J35"/>
    <mergeCell ref="K35:M35"/>
    <mergeCell ref="N35:P35"/>
    <mergeCell ref="Q35:S35"/>
    <mergeCell ref="T35:V35"/>
    <mergeCell ref="W35:Y35"/>
    <mergeCell ref="B36:D36"/>
    <mergeCell ref="E36:G36"/>
    <mergeCell ref="H36:J36"/>
    <mergeCell ref="K36:M36"/>
    <mergeCell ref="N36:P36"/>
    <mergeCell ref="Q36:S36"/>
    <mergeCell ref="T36:V36"/>
    <mergeCell ref="W36:Y36"/>
    <mergeCell ref="T37:V37"/>
    <mergeCell ref="W37:Y37"/>
    <mergeCell ref="B38:D38"/>
    <mergeCell ref="E38:G38"/>
    <mergeCell ref="H38:J38"/>
    <mergeCell ref="K38:M38"/>
    <mergeCell ref="N38:P38"/>
    <mergeCell ref="Q38:S38"/>
    <mergeCell ref="T38:V38"/>
    <mergeCell ref="W38:Y38"/>
    <mergeCell ref="B37:D37"/>
    <mergeCell ref="E37:G37"/>
    <mergeCell ref="H37:J37"/>
    <mergeCell ref="K37:M37"/>
    <mergeCell ref="N37:P37"/>
    <mergeCell ref="Q37:S37"/>
    <mergeCell ref="T39:V39"/>
    <mergeCell ref="W39:Y39"/>
    <mergeCell ref="B40:D40"/>
    <mergeCell ref="E40:G40"/>
    <mergeCell ref="H40:J40"/>
    <mergeCell ref="K40:M40"/>
    <mergeCell ref="N40:P40"/>
    <mergeCell ref="Q40:S40"/>
    <mergeCell ref="T40:V40"/>
    <mergeCell ref="W40:Y40"/>
    <mergeCell ref="B39:D39"/>
    <mergeCell ref="E39:G39"/>
    <mergeCell ref="H39:J39"/>
    <mergeCell ref="K39:M39"/>
    <mergeCell ref="N39:P39"/>
    <mergeCell ref="Q39:S39"/>
    <mergeCell ref="T41:V41"/>
    <mergeCell ref="W41:Y41"/>
    <mergeCell ref="B42:D42"/>
    <mergeCell ref="E42:G42"/>
    <mergeCell ref="H42:J42"/>
    <mergeCell ref="K42:M42"/>
    <mergeCell ref="N42:P42"/>
    <mergeCell ref="Q42:S42"/>
    <mergeCell ref="T42:V42"/>
    <mergeCell ref="W42:Y42"/>
    <mergeCell ref="B41:D41"/>
    <mergeCell ref="E41:G41"/>
    <mergeCell ref="H41:J41"/>
    <mergeCell ref="K41:M41"/>
    <mergeCell ref="N41:P41"/>
    <mergeCell ref="Q41:S41"/>
    <mergeCell ref="W45:Y45"/>
    <mergeCell ref="B45:G45"/>
    <mergeCell ref="H45:J45"/>
    <mergeCell ref="K45:M45"/>
    <mergeCell ref="N45:P45"/>
    <mergeCell ref="Q45:S45"/>
    <mergeCell ref="T45:V45"/>
    <mergeCell ref="T43:V43"/>
    <mergeCell ref="W43:Y43"/>
    <mergeCell ref="B44:D44"/>
    <mergeCell ref="E44:G44"/>
    <mergeCell ref="H44:J44"/>
    <mergeCell ref="K44:M44"/>
    <mergeCell ref="N44:P44"/>
    <mergeCell ref="Q44:S44"/>
    <mergeCell ref="T44:V44"/>
    <mergeCell ref="W44:Y44"/>
    <mergeCell ref="B43:D43"/>
    <mergeCell ref="E43:G43"/>
    <mergeCell ref="H43:J43"/>
    <mergeCell ref="K43:M43"/>
    <mergeCell ref="N43:P43"/>
    <mergeCell ref="Q43:S43"/>
  </mergeCells>
  <phoneticPr fontId="4"/>
  <conditionalFormatting sqref="J3">
    <cfRule type="expression" dxfId="548" priority="348" stopIfTrue="1">
      <formula>$AE$2&lt;&gt;2</formula>
    </cfRule>
  </conditionalFormatting>
  <conditionalFormatting sqref="O3">
    <cfRule type="expression" dxfId="547" priority="347" stopIfTrue="1">
      <formula>$AE$2&lt;&gt;2</formula>
    </cfRule>
  </conditionalFormatting>
  <conditionalFormatting sqref="B7:C7">
    <cfRule type="expression" dxfId="546" priority="345" stopIfTrue="1">
      <formula>$AE$2&lt;&gt;2</formula>
    </cfRule>
    <cfRule type="expression" dxfId="545" priority="346" stopIfTrue="1">
      <formula>$AE$2&lt;&gt;2</formula>
    </cfRule>
  </conditionalFormatting>
  <conditionalFormatting sqref="D7:G7">
    <cfRule type="expression" dxfId="544" priority="341" stopIfTrue="1">
      <formula>$AE$2&lt;&gt;2</formula>
    </cfRule>
    <cfRule type="expression" dxfId="543" priority="342" stopIfTrue="1">
      <formula>$AE$2&lt;&gt;2</formula>
    </cfRule>
    <cfRule type="expression" dxfId="542" priority="343" stopIfTrue="1">
      <formula>$AE$2&lt;&gt;2</formula>
    </cfRule>
    <cfRule type="expression" dxfId="541" priority="344" stopIfTrue="1">
      <formula>$AE$2&lt;&gt;2</formula>
    </cfRule>
  </conditionalFormatting>
  <conditionalFormatting sqref="H7:I7">
    <cfRule type="expression" dxfId="540" priority="339" stopIfTrue="1">
      <formula>$AE$2&lt;&gt;2</formula>
    </cfRule>
    <cfRule type="expression" dxfId="539" priority="340" stopIfTrue="1">
      <formula>$AE$2&lt;&gt;2</formula>
    </cfRule>
  </conditionalFormatting>
  <conditionalFormatting sqref="B8:C8">
    <cfRule type="expression" dxfId="538" priority="337" stopIfTrue="1">
      <formula>$AE$2&lt;&gt;2</formula>
    </cfRule>
    <cfRule type="expression" dxfId="537" priority="338" stopIfTrue="1">
      <formula>$AE$2&lt;&gt;2</formula>
    </cfRule>
  </conditionalFormatting>
  <conditionalFormatting sqref="D8:G8">
    <cfRule type="expression" dxfId="536" priority="333" stopIfTrue="1">
      <formula>$AE$2&lt;&gt;2</formula>
    </cfRule>
    <cfRule type="expression" dxfId="535" priority="334" stopIfTrue="1">
      <formula>$AE$2&lt;&gt;2</formula>
    </cfRule>
    <cfRule type="expression" dxfId="534" priority="335" stopIfTrue="1">
      <formula>$AE$2&lt;&gt;2</formula>
    </cfRule>
    <cfRule type="expression" dxfId="533" priority="336" stopIfTrue="1">
      <formula>$AE$2&lt;&gt;2</formula>
    </cfRule>
  </conditionalFormatting>
  <conditionalFormatting sqref="H8:I8">
    <cfRule type="expression" dxfId="532" priority="331" stopIfTrue="1">
      <formula>$AE$2&lt;&gt;2</formula>
    </cfRule>
    <cfRule type="expression" dxfId="531" priority="332" stopIfTrue="1">
      <formula>$AE$2&lt;&gt;2</formula>
    </cfRule>
  </conditionalFormatting>
  <conditionalFormatting sqref="B9:C9">
    <cfRule type="expression" dxfId="530" priority="329" stopIfTrue="1">
      <formula>$AE$2&lt;&gt;2</formula>
    </cfRule>
    <cfRule type="expression" dxfId="529" priority="330" stopIfTrue="1">
      <formula>$AE$2&lt;&gt;2</formula>
    </cfRule>
  </conditionalFormatting>
  <conditionalFormatting sqref="D9:G9">
    <cfRule type="expression" dxfId="528" priority="325" stopIfTrue="1">
      <formula>$AE$2&lt;&gt;2</formula>
    </cfRule>
    <cfRule type="expression" dxfId="527" priority="326" stopIfTrue="1">
      <formula>$AE$2&lt;&gt;2</formula>
    </cfRule>
    <cfRule type="expression" dxfId="526" priority="327" stopIfTrue="1">
      <formula>$AE$2&lt;&gt;2</formula>
    </cfRule>
    <cfRule type="expression" dxfId="525" priority="328" stopIfTrue="1">
      <formula>$AE$2&lt;&gt;2</formula>
    </cfRule>
  </conditionalFormatting>
  <conditionalFormatting sqref="H9:I9">
    <cfRule type="expression" dxfId="524" priority="323" stopIfTrue="1">
      <formula>$AE$2&lt;&gt;2</formula>
    </cfRule>
    <cfRule type="expression" dxfId="523" priority="324" stopIfTrue="1">
      <formula>$AE$2&lt;&gt;2</formula>
    </cfRule>
  </conditionalFormatting>
  <conditionalFormatting sqref="B10:C10">
    <cfRule type="expression" dxfId="522" priority="321" stopIfTrue="1">
      <formula>$AE$2&lt;&gt;2</formula>
    </cfRule>
    <cfRule type="expression" dxfId="521" priority="322" stopIfTrue="1">
      <formula>$AE$2&lt;&gt;2</formula>
    </cfRule>
  </conditionalFormatting>
  <conditionalFormatting sqref="D10:G10">
    <cfRule type="expression" dxfId="520" priority="317" stopIfTrue="1">
      <formula>$AE$2&lt;&gt;2</formula>
    </cfRule>
    <cfRule type="expression" dxfId="519" priority="318" stopIfTrue="1">
      <formula>$AE$2&lt;&gt;2</formula>
    </cfRule>
    <cfRule type="expression" dxfId="518" priority="319" stopIfTrue="1">
      <formula>$AE$2&lt;&gt;2</formula>
    </cfRule>
    <cfRule type="expression" dxfId="517" priority="320" stopIfTrue="1">
      <formula>$AE$2&lt;&gt;2</formula>
    </cfRule>
  </conditionalFormatting>
  <conditionalFormatting sqref="H10:I10">
    <cfRule type="expression" dxfId="516" priority="315" stopIfTrue="1">
      <formula>$AE$2&lt;&gt;2</formula>
    </cfRule>
    <cfRule type="expression" dxfId="515" priority="316" stopIfTrue="1">
      <formula>$AE$2&lt;&gt;2</formula>
    </cfRule>
  </conditionalFormatting>
  <conditionalFormatting sqref="B11:C11">
    <cfRule type="expression" dxfId="514" priority="313" stopIfTrue="1">
      <formula>$AE$2&lt;&gt;2</formula>
    </cfRule>
    <cfRule type="expression" dxfId="513" priority="314" stopIfTrue="1">
      <formula>$AE$2&lt;&gt;2</formula>
    </cfRule>
  </conditionalFormatting>
  <conditionalFormatting sqref="D11:G11">
    <cfRule type="expression" dxfId="512" priority="309" stopIfTrue="1">
      <formula>$AE$2&lt;&gt;2</formula>
    </cfRule>
    <cfRule type="expression" dxfId="511" priority="310" stopIfTrue="1">
      <formula>$AE$2&lt;&gt;2</formula>
    </cfRule>
    <cfRule type="expression" dxfId="510" priority="311" stopIfTrue="1">
      <formula>$AE$2&lt;&gt;2</formula>
    </cfRule>
    <cfRule type="expression" dxfId="509" priority="312" stopIfTrue="1">
      <formula>$AE$2&lt;&gt;2</formula>
    </cfRule>
  </conditionalFormatting>
  <conditionalFormatting sqref="H11:I11">
    <cfRule type="expression" dxfId="508" priority="307" stopIfTrue="1">
      <formula>$AE$2&lt;&gt;2</formula>
    </cfRule>
    <cfRule type="expression" dxfId="507" priority="308" stopIfTrue="1">
      <formula>$AE$2&lt;&gt;2</formula>
    </cfRule>
  </conditionalFormatting>
  <conditionalFormatting sqref="B12:C12">
    <cfRule type="expression" dxfId="506" priority="305" stopIfTrue="1">
      <formula>$AE$2&lt;&gt;2</formula>
    </cfRule>
    <cfRule type="expression" dxfId="505" priority="306" stopIfTrue="1">
      <formula>$AE$2&lt;&gt;2</formula>
    </cfRule>
  </conditionalFormatting>
  <conditionalFormatting sqref="D12:G12">
    <cfRule type="expression" dxfId="504" priority="301" stopIfTrue="1">
      <formula>$AE$2&lt;&gt;2</formula>
    </cfRule>
    <cfRule type="expression" dxfId="503" priority="302" stopIfTrue="1">
      <formula>$AE$2&lt;&gt;2</formula>
    </cfRule>
    <cfRule type="expression" dxfId="502" priority="303" stopIfTrue="1">
      <formula>$AE$2&lt;&gt;2</formula>
    </cfRule>
    <cfRule type="expression" dxfId="501" priority="304" stopIfTrue="1">
      <formula>$AE$2&lt;&gt;2</formula>
    </cfRule>
  </conditionalFormatting>
  <conditionalFormatting sqref="H12:I12">
    <cfRule type="expression" dxfId="500" priority="299" stopIfTrue="1">
      <formula>$AE$2&lt;&gt;2</formula>
    </cfRule>
    <cfRule type="expression" dxfId="499" priority="300" stopIfTrue="1">
      <formula>$AE$2&lt;&gt;2</formula>
    </cfRule>
  </conditionalFormatting>
  <conditionalFormatting sqref="B13:C13">
    <cfRule type="expression" dxfId="498" priority="298" stopIfTrue="1">
      <formula>$AE$2&lt;&gt;2</formula>
    </cfRule>
  </conditionalFormatting>
  <conditionalFormatting sqref="B13:C13">
    <cfRule type="expression" dxfId="497" priority="297" stopIfTrue="1">
      <formula>$AE$2&lt;&gt;2</formula>
    </cfRule>
  </conditionalFormatting>
  <conditionalFormatting sqref="D13:G13">
    <cfRule type="expression" dxfId="496" priority="296" stopIfTrue="1">
      <formula>$AE$2&lt;&gt;2</formula>
    </cfRule>
  </conditionalFormatting>
  <conditionalFormatting sqref="D13:G13">
    <cfRule type="expression" dxfId="495" priority="295" stopIfTrue="1">
      <formula>$AE$2&lt;&gt;2</formula>
    </cfRule>
  </conditionalFormatting>
  <conditionalFormatting sqref="D13:G13">
    <cfRule type="expression" dxfId="494" priority="294" stopIfTrue="1">
      <formula>$AE$2&lt;&gt;2</formula>
    </cfRule>
  </conditionalFormatting>
  <conditionalFormatting sqref="D13:G13">
    <cfRule type="expression" dxfId="493" priority="293" stopIfTrue="1">
      <formula>$AE$2&lt;&gt;2</formula>
    </cfRule>
  </conditionalFormatting>
  <conditionalFormatting sqref="H13:I13">
    <cfRule type="expression" dxfId="492" priority="292" stopIfTrue="1">
      <formula>$AE$2&lt;&gt;2</formula>
    </cfRule>
  </conditionalFormatting>
  <conditionalFormatting sqref="H13:I13">
    <cfRule type="expression" dxfId="491" priority="291" stopIfTrue="1">
      <formula>$AE$2&lt;&gt;2</formula>
    </cfRule>
  </conditionalFormatting>
  <conditionalFormatting sqref="B14:C14">
    <cfRule type="expression" dxfId="490" priority="290" stopIfTrue="1">
      <formula>$AE$2&lt;&gt;2</formula>
    </cfRule>
  </conditionalFormatting>
  <conditionalFormatting sqref="B14:C14">
    <cfRule type="expression" dxfId="489" priority="289" stopIfTrue="1">
      <formula>$AE$2&lt;&gt;2</formula>
    </cfRule>
  </conditionalFormatting>
  <conditionalFormatting sqref="D14:G14">
    <cfRule type="expression" dxfId="488" priority="288" stopIfTrue="1">
      <formula>$AE$2&lt;&gt;2</formula>
    </cfRule>
  </conditionalFormatting>
  <conditionalFormatting sqref="D14:G14">
    <cfRule type="expression" dxfId="487" priority="287" stopIfTrue="1">
      <formula>$AE$2&lt;&gt;2</formula>
    </cfRule>
  </conditionalFormatting>
  <conditionalFormatting sqref="D14:G14">
    <cfRule type="expression" dxfId="486" priority="286" stopIfTrue="1">
      <formula>$AE$2&lt;&gt;2</formula>
    </cfRule>
  </conditionalFormatting>
  <conditionalFormatting sqref="D14:G14">
    <cfRule type="expression" dxfId="485" priority="285" stopIfTrue="1">
      <formula>$AE$2&lt;&gt;2</formula>
    </cfRule>
  </conditionalFormatting>
  <conditionalFormatting sqref="H14:I14">
    <cfRule type="expression" dxfId="484" priority="284" stopIfTrue="1">
      <formula>$AE$2&lt;&gt;2</formula>
    </cfRule>
  </conditionalFormatting>
  <conditionalFormatting sqref="H14:I14">
    <cfRule type="expression" dxfId="483" priority="283" stopIfTrue="1">
      <formula>$AE$2&lt;&gt;2</formula>
    </cfRule>
  </conditionalFormatting>
  <conditionalFormatting sqref="H22:J22">
    <cfRule type="expression" dxfId="482" priority="282" stopIfTrue="1">
      <formula>$AE$2&lt;&gt;2</formula>
    </cfRule>
  </conditionalFormatting>
  <conditionalFormatting sqref="H22:J22">
    <cfRule type="expression" dxfId="481" priority="281" stopIfTrue="1">
      <formula>$AE$2&lt;&gt;2</formula>
    </cfRule>
  </conditionalFormatting>
  <conditionalFormatting sqref="H22:J22">
    <cfRule type="expression" dxfId="480" priority="280" stopIfTrue="1">
      <formula>$AE$2&lt;&gt;2</formula>
    </cfRule>
  </conditionalFormatting>
  <conditionalFormatting sqref="K22:M22">
    <cfRule type="expression" dxfId="479" priority="279" stopIfTrue="1">
      <formula>$AE$2&lt;&gt;2</formula>
    </cfRule>
  </conditionalFormatting>
  <conditionalFormatting sqref="K22:M22">
    <cfRule type="expression" dxfId="478" priority="278" stopIfTrue="1">
      <formula>$AE$2&lt;&gt;2</formula>
    </cfRule>
  </conditionalFormatting>
  <conditionalFormatting sqref="K22:M22">
    <cfRule type="expression" dxfId="477" priority="277" stopIfTrue="1">
      <formula>$AE$2&lt;&gt;2</formula>
    </cfRule>
  </conditionalFormatting>
  <conditionalFormatting sqref="N22:P22">
    <cfRule type="expression" dxfId="476" priority="276" stopIfTrue="1">
      <formula>$AE$2&lt;&gt;2</formula>
    </cfRule>
  </conditionalFormatting>
  <conditionalFormatting sqref="N22:P22">
    <cfRule type="expression" dxfId="475" priority="275" stopIfTrue="1">
      <formula>$AE$2&lt;&gt;2</formula>
    </cfRule>
  </conditionalFormatting>
  <conditionalFormatting sqref="N22:P22">
    <cfRule type="expression" dxfId="474" priority="274" stopIfTrue="1">
      <formula>$AE$2&lt;&gt;2</formula>
    </cfRule>
  </conditionalFormatting>
  <conditionalFormatting sqref="H23:J23">
    <cfRule type="expression" dxfId="473" priority="273" stopIfTrue="1">
      <formula>$AE$2&lt;&gt;2</formula>
    </cfRule>
  </conditionalFormatting>
  <conditionalFormatting sqref="H23:J23">
    <cfRule type="expression" dxfId="472" priority="272" stopIfTrue="1">
      <formula>$AE$2&lt;&gt;2</formula>
    </cfRule>
  </conditionalFormatting>
  <conditionalFormatting sqref="H23:J23">
    <cfRule type="expression" dxfId="471" priority="271" stopIfTrue="1">
      <formula>$AE$2&lt;&gt;2</formula>
    </cfRule>
  </conditionalFormatting>
  <conditionalFormatting sqref="K23:M23">
    <cfRule type="expression" dxfId="470" priority="270" stopIfTrue="1">
      <formula>$AE$2&lt;&gt;2</formula>
    </cfRule>
  </conditionalFormatting>
  <conditionalFormatting sqref="K23:M23">
    <cfRule type="expression" dxfId="469" priority="269" stopIfTrue="1">
      <formula>$AE$2&lt;&gt;2</formula>
    </cfRule>
  </conditionalFormatting>
  <conditionalFormatting sqref="K23:M23">
    <cfRule type="expression" dxfId="468" priority="268" stopIfTrue="1">
      <formula>$AE$2&lt;&gt;2</formula>
    </cfRule>
  </conditionalFormatting>
  <conditionalFormatting sqref="N23:P23">
    <cfRule type="expression" dxfId="467" priority="267" stopIfTrue="1">
      <formula>$AE$2&lt;&gt;2</formula>
    </cfRule>
  </conditionalFormatting>
  <conditionalFormatting sqref="N23:P23">
    <cfRule type="expression" dxfId="466" priority="266" stopIfTrue="1">
      <formula>$AE$2&lt;&gt;2</formula>
    </cfRule>
  </conditionalFormatting>
  <conditionalFormatting sqref="N23:P23">
    <cfRule type="expression" dxfId="465" priority="265" stopIfTrue="1">
      <formula>$AE$2&lt;&gt;2</formula>
    </cfRule>
  </conditionalFormatting>
  <conditionalFormatting sqref="H24:J24">
    <cfRule type="expression" dxfId="464" priority="264" stopIfTrue="1">
      <formula>$AE$2&lt;&gt;2</formula>
    </cfRule>
  </conditionalFormatting>
  <conditionalFormatting sqref="H24:J24">
    <cfRule type="expression" dxfId="463" priority="263" stopIfTrue="1">
      <formula>$AE$2&lt;&gt;2</formula>
    </cfRule>
  </conditionalFormatting>
  <conditionalFormatting sqref="H24:J24">
    <cfRule type="expression" dxfId="462" priority="262" stopIfTrue="1">
      <formula>$AE$2&lt;&gt;2</formula>
    </cfRule>
  </conditionalFormatting>
  <conditionalFormatting sqref="K24:M24">
    <cfRule type="expression" dxfId="461" priority="261" stopIfTrue="1">
      <formula>$AE$2&lt;&gt;2</formula>
    </cfRule>
  </conditionalFormatting>
  <conditionalFormatting sqref="K24:M24">
    <cfRule type="expression" dxfId="460" priority="260" stopIfTrue="1">
      <formula>$AE$2&lt;&gt;2</formula>
    </cfRule>
  </conditionalFormatting>
  <conditionalFormatting sqref="K24:M24">
    <cfRule type="expression" dxfId="459" priority="259" stopIfTrue="1">
      <formula>$AE$2&lt;&gt;2</formula>
    </cfRule>
  </conditionalFormatting>
  <conditionalFormatting sqref="N24:P24">
    <cfRule type="expression" dxfId="458" priority="258" stopIfTrue="1">
      <formula>$AE$2&lt;&gt;2</formula>
    </cfRule>
  </conditionalFormatting>
  <conditionalFormatting sqref="N24:P24">
    <cfRule type="expression" dxfId="457" priority="257" stopIfTrue="1">
      <formula>$AE$2&lt;&gt;2</formula>
    </cfRule>
  </conditionalFormatting>
  <conditionalFormatting sqref="N24:P24">
    <cfRule type="expression" dxfId="456" priority="256" stopIfTrue="1">
      <formula>$AE$2&lt;&gt;2</formula>
    </cfRule>
  </conditionalFormatting>
  <conditionalFormatting sqref="H25:J25">
    <cfRule type="expression" dxfId="455" priority="255" stopIfTrue="1">
      <formula>$AE$2&lt;&gt;2</formula>
    </cfRule>
  </conditionalFormatting>
  <conditionalFormatting sqref="H25:J25">
    <cfRule type="expression" dxfId="454" priority="254" stopIfTrue="1">
      <formula>$AE$2&lt;&gt;2</formula>
    </cfRule>
  </conditionalFormatting>
  <conditionalFormatting sqref="H25:J25">
    <cfRule type="expression" dxfId="453" priority="253" stopIfTrue="1">
      <formula>$AE$2&lt;&gt;2</formula>
    </cfRule>
  </conditionalFormatting>
  <conditionalFormatting sqref="K25:M25">
    <cfRule type="expression" dxfId="452" priority="252" stopIfTrue="1">
      <formula>$AE$2&lt;&gt;2</formula>
    </cfRule>
  </conditionalFormatting>
  <conditionalFormatting sqref="K25:M25">
    <cfRule type="expression" dxfId="451" priority="251" stopIfTrue="1">
      <formula>$AE$2&lt;&gt;2</formula>
    </cfRule>
  </conditionalFormatting>
  <conditionalFormatting sqref="K25:M25">
    <cfRule type="expression" dxfId="450" priority="250" stopIfTrue="1">
      <formula>$AE$2&lt;&gt;2</formula>
    </cfRule>
  </conditionalFormatting>
  <conditionalFormatting sqref="N25:P25">
    <cfRule type="expression" dxfId="449" priority="249" stopIfTrue="1">
      <formula>$AE$2&lt;&gt;2</formula>
    </cfRule>
  </conditionalFormatting>
  <conditionalFormatting sqref="N25:P25">
    <cfRule type="expression" dxfId="448" priority="248" stopIfTrue="1">
      <formula>$AE$2&lt;&gt;2</formula>
    </cfRule>
  </conditionalFormatting>
  <conditionalFormatting sqref="N25:P25">
    <cfRule type="expression" dxfId="447" priority="247" stopIfTrue="1">
      <formula>$AE$2&lt;&gt;2</formula>
    </cfRule>
  </conditionalFormatting>
  <conditionalFormatting sqref="H26:J26">
    <cfRule type="expression" dxfId="446" priority="246" stopIfTrue="1">
      <formula>$AE$2&lt;&gt;2</formula>
    </cfRule>
  </conditionalFormatting>
  <conditionalFormatting sqref="H26:J26">
    <cfRule type="expression" dxfId="445" priority="245" stopIfTrue="1">
      <formula>$AE$2&lt;&gt;2</formula>
    </cfRule>
  </conditionalFormatting>
  <conditionalFormatting sqref="H26:J26">
    <cfRule type="expression" dxfId="444" priority="244" stopIfTrue="1">
      <formula>$AE$2&lt;&gt;2</formula>
    </cfRule>
  </conditionalFormatting>
  <conditionalFormatting sqref="K26:M26">
    <cfRule type="expression" dxfId="443" priority="243" stopIfTrue="1">
      <formula>$AE$2&lt;&gt;2</formula>
    </cfRule>
  </conditionalFormatting>
  <conditionalFormatting sqref="K26:M26">
    <cfRule type="expression" dxfId="442" priority="242" stopIfTrue="1">
      <formula>$AE$2&lt;&gt;2</formula>
    </cfRule>
  </conditionalFormatting>
  <conditionalFormatting sqref="K26:M26">
    <cfRule type="expression" dxfId="441" priority="241" stopIfTrue="1">
      <formula>$AE$2&lt;&gt;2</formula>
    </cfRule>
  </conditionalFormatting>
  <conditionalFormatting sqref="N26:P26">
    <cfRule type="expression" dxfId="440" priority="240" stopIfTrue="1">
      <formula>$AE$2&lt;&gt;2</formula>
    </cfRule>
  </conditionalFormatting>
  <conditionalFormatting sqref="N26:P26">
    <cfRule type="expression" dxfId="439" priority="239" stopIfTrue="1">
      <formula>$AE$2&lt;&gt;2</formula>
    </cfRule>
  </conditionalFormatting>
  <conditionalFormatting sqref="N26:P26">
    <cfRule type="expression" dxfId="438" priority="238" stopIfTrue="1">
      <formula>$AE$2&lt;&gt;2</formula>
    </cfRule>
  </conditionalFormatting>
  <conditionalFormatting sqref="H27:J27">
    <cfRule type="expression" dxfId="437" priority="237" stopIfTrue="1">
      <formula>$AE$2&lt;&gt;2</formula>
    </cfRule>
  </conditionalFormatting>
  <conditionalFormatting sqref="H27:J27">
    <cfRule type="expression" dxfId="436" priority="236" stopIfTrue="1">
      <formula>$AE$2&lt;&gt;2</formula>
    </cfRule>
  </conditionalFormatting>
  <conditionalFormatting sqref="H27:J27">
    <cfRule type="expression" dxfId="435" priority="235" stopIfTrue="1">
      <formula>$AE$2&lt;&gt;2</formula>
    </cfRule>
  </conditionalFormatting>
  <conditionalFormatting sqref="K27:M27">
    <cfRule type="expression" dxfId="434" priority="234" stopIfTrue="1">
      <formula>$AE$2&lt;&gt;2</formula>
    </cfRule>
  </conditionalFormatting>
  <conditionalFormatting sqref="K27:M27">
    <cfRule type="expression" dxfId="433" priority="233" stopIfTrue="1">
      <formula>$AE$2&lt;&gt;2</formula>
    </cfRule>
  </conditionalFormatting>
  <conditionalFormatting sqref="K27:M27">
    <cfRule type="expression" dxfId="432" priority="232" stopIfTrue="1">
      <formula>$AE$2&lt;&gt;2</formula>
    </cfRule>
  </conditionalFormatting>
  <conditionalFormatting sqref="N27:P27">
    <cfRule type="expression" dxfId="431" priority="231" stopIfTrue="1">
      <formula>$AE$2&lt;&gt;2</formula>
    </cfRule>
  </conditionalFormatting>
  <conditionalFormatting sqref="N27:P27">
    <cfRule type="expression" dxfId="430" priority="230" stopIfTrue="1">
      <formula>$AE$2&lt;&gt;2</formula>
    </cfRule>
  </conditionalFormatting>
  <conditionalFormatting sqref="N27:P27">
    <cfRule type="expression" dxfId="429" priority="229" stopIfTrue="1">
      <formula>$AE$2&lt;&gt;2</formula>
    </cfRule>
  </conditionalFormatting>
  <conditionalFormatting sqref="H28:J28">
    <cfRule type="expression" dxfId="428" priority="228" stopIfTrue="1">
      <formula>$AE$2&lt;&gt;2</formula>
    </cfRule>
  </conditionalFormatting>
  <conditionalFormatting sqref="H28:J28">
    <cfRule type="expression" dxfId="427" priority="227" stopIfTrue="1">
      <formula>$AE$2&lt;&gt;2</formula>
    </cfRule>
  </conditionalFormatting>
  <conditionalFormatting sqref="H28:J28">
    <cfRule type="expression" dxfId="426" priority="226" stopIfTrue="1">
      <formula>$AE$2&lt;&gt;2</formula>
    </cfRule>
  </conditionalFormatting>
  <conditionalFormatting sqref="K28:M28">
    <cfRule type="expression" dxfId="425" priority="225" stopIfTrue="1">
      <formula>$AE$2&lt;&gt;2</formula>
    </cfRule>
  </conditionalFormatting>
  <conditionalFormatting sqref="K28:M28">
    <cfRule type="expression" dxfId="424" priority="224" stopIfTrue="1">
      <formula>$AE$2&lt;&gt;2</formula>
    </cfRule>
  </conditionalFormatting>
  <conditionalFormatting sqref="K28:M28">
    <cfRule type="expression" dxfId="423" priority="223" stopIfTrue="1">
      <formula>$AE$2&lt;&gt;2</formula>
    </cfRule>
  </conditionalFormatting>
  <conditionalFormatting sqref="N28:P28">
    <cfRule type="expression" dxfId="422" priority="222" stopIfTrue="1">
      <formula>$AE$2&lt;&gt;2</formula>
    </cfRule>
  </conditionalFormatting>
  <conditionalFormatting sqref="N28:P28">
    <cfRule type="expression" dxfId="421" priority="221" stopIfTrue="1">
      <formula>$AE$2&lt;&gt;2</formula>
    </cfRule>
  </conditionalFormatting>
  <conditionalFormatting sqref="N28:P28">
    <cfRule type="expression" dxfId="420" priority="220" stopIfTrue="1">
      <formula>$AE$2&lt;&gt;2</formula>
    </cfRule>
  </conditionalFormatting>
  <conditionalFormatting sqref="H29:J29">
    <cfRule type="expression" dxfId="419" priority="219" stopIfTrue="1">
      <formula>$AE$2&lt;&gt;2</formula>
    </cfRule>
  </conditionalFormatting>
  <conditionalFormatting sqref="H29:J29">
    <cfRule type="expression" dxfId="418" priority="218" stopIfTrue="1">
      <formula>$AE$2&lt;&gt;2</formula>
    </cfRule>
  </conditionalFormatting>
  <conditionalFormatting sqref="H29:J29">
    <cfRule type="expression" dxfId="417" priority="217" stopIfTrue="1">
      <formula>$AE$2&lt;&gt;2</formula>
    </cfRule>
  </conditionalFormatting>
  <conditionalFormatting sqref="K29:M29">
    <cfRule type="expression" dxfId="416" priority="216" stopIfTrue="1">
      <formula>$AE$2&lt;&gt;2</formula>
    </cfRule>
  </conditionalFormatting>
  <conditionalFormatting sqref="K29:M29">
    <cfRule type="expression" dxfId="415" priority="215" stopIfTrue="1">
      <formula>$AE$2&lt;&gt;2</formula>
    </cfRule>
  </conditionalFormatting>
  <conditionalFormatting sqref="K29:M29">
    <cfRule type="expression" dxfId="414" priority="214" stopIfTrue="1">
      <formula>$AE$2&lt;&gt;2</formula>
    </cfRule>
  </conditionalFormatting>
  <conditionalFormatting sqref="N29:P29">
    <cfRule type="expression" dxfId="413" priority="213" stopIfTrue="1">
      <formula>$AE$2&lt;&gt;2</formula>
    </cfRule>
  </conditionalFormatting>
  <conditionalFormatting sqref="N29:P29">
    <cfRule type="expression" dxfId="412" priority="212" stopIfTrue="1">
      <formula>$AE$2&lt;&gt;2</formula>
    </cfRule>
  </conditionalFormatting>
  <conditionalFormatting sqref="N29:P29">
    <cfRule type="expression" dxfId="411" priority="211" stopIfTrue="1">
      <formula>$AE$2&lt;&gt;2</formula>
    </cfRule>
  </conditionalFormatting>
  <conditionalFormatting sqref="B35:D35">
    <cfRule type="expression" dxfId="410" priority="210" stopIfTrue="1">
      <formula>$AE$2&lt;&gt;2</formula>
    </cfRule>
  </conditionalFormatting>
  <conditionalFormatting sqref="B35:D35">
    <cfRule type="expression" dxfId="409" priority="209" stopIfTrue="1">
      <formula>$AE$2&lt;&gt;2</formula>
    </cfRule>
  </conditionalFormatting>
  <conditionalFormatting sqref="B35:D35">
    <cfRule type="expression" dxfId="408" priority="208" stopIfTrue="1">
      <formula>$AE$2&lt;&gt;2</formula>
    </cfRule>
  </conditionalFormatting>
  <conditionalFormatting sqref="E35:G35">
    <cfRule type="expression" dxfId="407" priority="207" stopIfTrue="1">
      <formula>$AE$2&lt;&gt;2</formula>
    </cfRule>
  </conditionalFormatting>
  <conditionalFormatting sqref="E35:G35">
    <cfRule type="expression" dxfId="406" priority="206" stopIfTrue="1">
      <formula>$AE$2&lt;&gt;2</formula>
    </cfRule>
  </conditionalFormatting>
  <conditionalFormatting sqref="E35:G35">
    <cfRule type="expression" dxfId="405" priority="205" stopIfTrue="1">
      <formula>$AE$2&lt;&gt;2</formula>
    </cfRule>
  </conditionalFormatting>
  <conditionalFormatting sqref="H35:J35">
    <cfRule type="expression" dxfId="404" priority="204" stopIfTrue="1">
      <formula>$AE$2&lt;&gt;2</formula>
    </cfRule>
  </conditionalFormatting>
  <conditionalFormatting sqref="H35:J35">
    <cfRule type="expression" dxfId="403" priority="203" stopIfTrue="1">
      <formula>$AE$2&lt;&gt;2</formula>
    </cfRule>
  </conditionalFormatting>
  <conditionalFormatting sqref="H35:J35">
    <cfRule type="expression" dxfId="402" priority="202" stopIfTrue="1">
      <formula>$AE$2&lt;&gt;2</formula>
    </cfRule>
  </conditionalFormatting>
  <conditionalFormatting sqref="K35:M35">
    <cfRule type="expression" dxfId="401" priority="201" stopIfTrue="1">
      <formula>$AE$2&lt;&gt;2</formula>
    </cfRule>
  </conditionalFormatting>
  <conditionalFormatting sqref="K35:M35">
    <cfRule type="expression" dxfId="400" priority="200" stopIfTrue="1">
      <formula>$AE$2&lt;&gt;2</formula>
    </cfRule>
  </conditionalFormatting>
  <conditionalFormatting sqref="K35:M35">
    <cfRule type="expression" dxfId="399" priority="199" stopIfTrue="1">
      <formula>$AE$2&lt;&gt;2</formula>
    </cfRule>
  </conditionalFormatting>
  <conditionalFormatting sqref="N35:P35">
    <cfRule type="expression" dxfId="398" priority="198" stopIfTrue="1">
      <formula>$AE$2&lt;&gt;2</formula>
    </cfRule>
  </conditionalFormatting>
  <conditionalFormatting sqref="N35:P35">
    <cfRule type="expression" dxfId="397" priority="197" stopIfTrue="1">
      <formula>$AE$2&lt;&gt;2</formula>
    </cfRule>
  </conditionalFormatting>
  <conditionalFormatting sqref="N35:P35">
    <cfRule type="expression" dxfId="396" priority="196" stopIfTrue="1">
      <formula>$AE$2&lt;&gt;2</formula>
    </cfRule>
  </conditionalFormatting>
  <conditionalFormatting sqref="B36:D36">
    <cfRule type="expression" dxfId="395" priority="195" stopIfTrue="1">
      <formula>$AE$2&lt;&gt;2</formula>
    </cfRule>
  </conditionalFormatting>
  <conditionalFormatting sqref="B36:D36">
    <cfRule type="expression" dxfId="394" priority="194" stopIfTrue="1">
      <formula>$AE$2&lt;&gt;2</formula>
    </cfRule>
  </conditionalFormatting>
  <conditionalFormatting sqref="B36:D36">
    <cfRule type="expression" dxfId="393" priority="193" stopIfTrue="1">
      <formula>$AE$2&lt;&gt;2</formula>
    </cfRule>
  </conditionalFormatting>
  <conditionalFormatting sqref="E36:G36">
    <cfRule type="expression" dxfId="392" priority="192" stopIfTrue="1">
      <formula>$AE$2&lt;&gt;2</formula>
    </cfRule>
  </conditionalFormatting>
  <conditionalFormatting sqref="E36:G36">
    <cfRule type="expression" dxfId="391" priority="191" stopIfTrue="1">
      <formula>$AE$2&lt;&gt;2</formula>
    </cfRule>
  </conditionalFormatting>
  <conditionalFormatting sqref="E36:G36">
    <cfRule type="expression" dxfId="390" priority="190" stopIfTrue="1">
      <formula>$AE$2&lt;&gt;2</formula>
    </cfRule>
  </conditionalFormatting>
  <conditionalFormatting sqref="H36:J36">
    <cfRule type="expression" dxfId="389" priority="189" stopIfTrue="1">
      <formula>$AE$2&lt;&gt;2</formula>
    </cfRule>
  </conditionalFormatting>
  <conditionalFormatting sqref="H36:J36">
    <cfRule type="expression" dxfId="388" priority="188" stopIfTrue="1">
      <formula>$AE$2&lt;&gt;2</formula>
    </cfRule>
  </conditionalFormatting>
  <conditionalFormatting sqref="H36:J36">
    <cfRule type="expression" dxfId="387" priority="187" stopIfTrue="1">
      <formula>$AE$2&lt;&gt;2</formula>
    </cfRule>
  </conditionalFormatting>
  <conditionalFormatting sqref="K36:M36">
    <cfRule type="expression" dxfId="386" priority="186" stopIfTrue="1">
      <formula>$AE$2&lt;&gt;2</formula>
    </cfRule>
  </conditionalFormatting>
  <conditionalFormatting sqref="K36:M36">
    <cfRule type="expression" dxfId="385" priority="185" stopIfTrue="1">
      <formula>$AE$2&lt;&gt;2</formula>
    </cfRule>
  </conditionalFormatting>
  <conditionalFormatting sqref="K36:M36">
    <cfRule type="expression" dxfId="384" priority="184" stopIfTrue="1">
      <formula>$AE$2&lt;&gt;2</formula>
    </cfRule>
  </conditionalFormatting>
  <conditionalFormatting sqref="N36:P36">
    <cfRule type="expression" dxfId="383" priority="183" stopIfTrue="1">
      <formula>$AE$2&lt;&gt;2</formula>
    </cfRule>
  </conditionalFormatting>
  <conditionalFormatting sqref="N36:P36">
    <cfRule type="expression" dxfId="382" priority="182" stopIfTrue="1">
      <formula>$AE$2&lt;&gt;2</formula>
    </cfRule>
  </conditionalFormatting>
  <conditionalFormatting sqref="N36:P36">
    <cfRule type="expression" dxfId="381" priority="181" stopIfTrue="1">
      <formula>$AE$2&lt;&gt;2</formula>
    </cfRule>
  </conditionalFormatting>
  <conditionalFormatting sqref="B37:D37">
    <cfRule type="expression" dxfId="380" priority="180" stopIfTrue="1">
      <formula>$AE$2&lt;&gt;2</formula>
    </cfRule>
  </conditionalFormatting>
  <conditionalFormatting sqref="B37:D37">
    <cfRule type="expression" dxfId="379" priority="179" stopIfTrue="1">
      <formula>$AE$2&lt;&gt;2</formula>
    </cfRule>
  </conditionalFormatting>
  <conditionalFormatting sqref="B37:D37">
    <cfRule type="expression" dxfId="378" priority="178" stopIfTrue="1">
      <formula>$AE$2&lt;&gt;2</formula>
    </cfRule>
  </conditionalFormatting>
  <conditionalFormatting sqref="E37:G37">
    <cfRule type="expression" dxfId="377" priority="177" stopIfTrue="1">
      <formula>$AE$2&lt;&gt;2</formula>
    </cfRule>
  </conditionalFormatting>
  <conditionalFormatting sqref="E37:G37">
    <cfRule type="expression" dxfId="376" priority="176" stopIfTrue="1">
      <formula>$AE$2&lt;&gt;2</formula>
    </cfRule>
  </conditionalFormatting>
  <conditionalFormatting sqref="E37:G37">
    <cfRule type="expression" dxfId="375" priority="175" stopIfTrue="1">
      <formula>$AE$2&lt;&gt;2</formula>
    </cfRule>
  </conditionalFormatting>
  <conditionalFormatting sqref="H37:J37">
    <cfRule type="expression" dxfId="374" priority="174" stopIfTrue="1">
      <formula>$AE$2&lt;&gt;2</formula>
    </cfRule>
  </conditionalFormatting>
  <conditionalFormatting sqref="H37:J37">
    <cfRule type="expression" dxfId="373" priority="173" stopIfTrue="1">
      <formula>$AE$2&lt;&gt;2</formula>
    </cfRule>
  </conditionalFormatting>
  <conditionalFormatting sqref="H37:J37">
    <cfRule type="expression" dxfId="372" priority="172" stopIfTrue="1">
      <formula>$AE$2&lt;&gt;2</formula>
    </cfRule>
  </conditionalFormatting>
  <conditionalFormatting sqref="K37:M37">
    <cfRule type="expression" dxfId="371" priority="171" stopIfTrue="1">
      <formula>$AE$2&lt;&gt;2</formula>
    </cfRule>
  </conditionalFormatting>
  <conditionalFormatting sqref="K37:M37">
    <cfRule type="expression" dxfId="370" priority="170" stopIfTrue="1">
      <formula>$AE$2&lt;&gt;2</formula>
    </cfRule>
  </conditionalFormatting>
  <conditionalFormatting sqref="K37:M37">
    <cfRule type="expression" dxfId="369" priority="169" stopIfTrue="1">
      <formula>$AE$2&lt;&gt;2</formula>
    </cfRule>
  </conditionalFormatting>
  <conditionalFormatting sqref="N37:P37">
    <cfRule type="expression" dxfId="368" priority="168" stopIfTrue="1">
      <formula>$AE$2&lt;&gt;2</formula>
    </cfRule>
  </conditionalFormatting>
  <conditionalFormatting sqref="N37:P37">
    <cfRule type="expression" dxfId="367" priority="167" stopIfTrue="1">
      <formula>$AE$2&lt;&gt;2</formula>
    </cfRule>
  </conditionalFormatting>
  <conditionalFormatting sqref="N37:P37">
    <cfRule type="expression" dxfId="366" priority="166" stopIfTrue="1">
      <formula>$AE$2&lt;&gt;2</formula>
    </cfRule>
  </conditionalFormatting>
  <conditionalFormatting sqref="B38:D38">
    <cfRule type="expression" dxfId="365" priority="165" stopIfTrue="1">
      <formula>$AE$2&lt;&gt;2</formula>
    </cfRule>
  </conditionalFormatting>
  <conditionalFormatting sqref="B38:D38">
    <cfRule type="expression" dxfId="364" priority="164" stopIfTrue="1">
      <formula>$AE$2&lt;&gt;2</formula>
    </cfRule>
  </conditionalFormatting>
  <conditionalFormatting sqref="B38:D38">
    <cfRule type="expression" dxfId="363" priority="163" stopIfTrue="1">
      <formula>$AE$2&lt;&gt;2</formula>
    </cfRule>
  </conditionalFormatting>
  <conditionalFormatting sqref="E38:G38">
    <cfRule type="expression" dxfId="362" priority="162" stopIfTrue="1">
      <formula>$AE$2&lt;&gt;2</formula>
    </cfRule>
  </conditionalFormatting>
  <conditionalFormatting sqref="E38:G38">
    <cfRule type="expression" dxfId="361" priority="161" stopIfTrue="1">
      <formula>$AE$2&lt;&gt;2</formula>
    </cfRule>
  </conditionalFormatting>
  <conditionalFormatting sqref="E38:G38">
    <cfRule type="expression" dxfId="360" priority="160" stopIfTrue="1">
      <formula>$AE$2&lt;&gt;2</formula>
    </cfRule>
  </conditionalFormatting>
  <conditionalFormatting sqref="H38:J38">
    <cfRule type="expression" dxfId="359" priority="159" stopIfTrue="1">
      <formula>$AE$2&lt;&gt;2</formula>
    </cfRule>
  </conditionalFormatting>
  <conditionalFormatting sqref="H38:J38">
    <cfRule type="expression" dxfId="358" priority="158" stopIfTrue="1">
      <formula>$AE$2&lt;&gt;2</formula>
    </cfRule>
  </conditionalFormatting>
  <conditionalFormatting sqref="H38:J38">
    <cfRule type="expression" dxfId="357" priority="157" stopIfTrue="1">
      <formula>$AE$2&lt;&gt;2</formula>
    </cfRule>
  </conditionalFormatting>
  <conditionalFormatting sqref="K38:M38">
    <cfRule type="expression" dxfId="356" priority="156" stopIfTrue="1">
      <formula>$AE$2&lt;&gt;2</formula>
    </cfRule>
  </conditionalFormatting>
  <conditionalFormatting sqref="K38:M38">
    <cfRule type="expression" dxfId="355" priority="155" stopIfTrue="1">
      <formula>$AE$2&lt;&gt;2</formula>
    </cfRule>
  </conditionalFormatting>
  <conditionalFormatting sqref="K38:M38">
    <cfRule type="expression" dxfId="354" priority="154" stopIfTrue="1">
      <formula>$AE$2&lt;&gt;2</formula>
    </cfRule>
  </conditionalFormatting>
  <conditionalFormatting sqref="N38:P38">
    <cfRule type="expression" dxfId="353" priority="153" stopIfTrue="1">
      <formula>$AE$2&lt;&gt;2</formula>
    </cfRule>
  </conditionalFormatting>
  <conditionalFormatting sqref="N38:P38">
    <cfRule type="expression" dxfId="352" priority="152" stopIfTrue="1">
      <formula>$AE$2&lt;&gt;2</formula>
    </cfRule>
  </conditionalFormatting>
  <conditionalFormatting sqref="N38:P38">
    <cfRule type="expression" dxfId="351" priority="151" stopIfTrue="1">
      <formula>$AE$2&lt;&gt;2</formula>
    </cfRule>
  </conditionalFormatting>
  <conditionalFormatting sqref="B39:D39">
    <cfRule type="expression" dxfId="350" priority="150" stopIfTrue="1">
      <formula>$AE$2&lt;&gt;2</formula>
    </cfRule>
  </conditionalFormatting>
  <conditionalFormatting sqref="B39:D39">
    <cfRule type="expression" dxfId="349" priority="149" stopIfTrue="1">
      <formula>$AE$2&lt;&gt;2</formula>
    </cfRule>
  </conditionalFormatting>
  <conditionalFormatting sqref="B39:D39">
    <cfRule type="expression" dxfId="348" priority="148" stopIfTrue="1">
      <formula>$AE$2&lt;&gt;2</formula>
    </cfRule>
  </conditionalFormatting>
  <conditionalFormatting sqref="E39:G39">
    <cfRule type="expression" dxfId="347" priority="147" stopIfTrue="1">
      <formula>$AE$2&lt;&gt;2</formula>
    </cfRule>
  </conditionalFormatting>
  <conditionalFormatting sqref="E39:G39">
    <cfRule type="expression" dxfId="346" priority="146" stopIfTrue="1">
      <formula>$AE$2&lt;&gt;2</formula>
    </cfRule>
  </conditionalFormatting>
  <conditionalFormatting sqref="E39:G39">
    <cfRule type="expression" dxfId="345" priority="145" stopIfTrue="1">
      <formula>$AE$2&lt;&gt;2</formula>
    </cfRule>
  </conditionalFormatting>
  <conditionalFormatting sqref="H39:J39">
    <cfRule type="expression" dxfId="344" priority="144" stopIfTrue="1">
      <formula>$AE$2&lt;&gt;2</formula>
    </cfRule>
  </conditionalFormatting>
  <conditionalFormatting sqref="H39:J39">
    <cfRule type="expression" dxfId="343" priority="143" stopIfTrue="1">
      <formula>$AE$2&lt;&gt;2</formula>
    </cfRule>
  </conditionalFormatting>
  <conditionalFormatting sqref="H39:J39">
    <cfRule type="expression" dxfId="342" priority="142" stopIfTrue="1">
      <formula>$AE$2&lt;&gt;2</formula>
    </cfRule>
  </conditionalFormatting>
  <conditionalFormatting sqref="K39:M39">
    <cfRule type="expression" dxfId="341" priority="141" stopIfTrue="1">
      <formula>$AE$2&lt;&gt;2</formula>
    </cfRule>
  </conditionalFormatting>
  <conditionalFormatting sqref="K39:M39">
    <cfRule type="expression" dxfId="340" priority="140" stopIfTrue="1">
      <formula>$AE$2&lt;&gt;2</formula>
    </cfRule>
  </conditionalFormatting>
  <conditionalFormatting sqref="K39:M39">
    <cfRule type="expression" dxfId="339" priority="139" stopIfTrue="1">
      <formula>$AE$2&lt;&gt;2</formula>
    </cfRule>
  </conditionalFormatting>
  <conditionalFormatting sqref="N39:P39">
    <cfRule type="expression" dxfId="338" priority="138" stopIfTrue="1">
      <formula>$AE$2&lt;&gt;2</formula>
    </cfRule>
  </conditionalFormatting>
  <conditionalFormatting sqref="N39:P39">
    <cfRule type="expression" dxfId="337" priority="137" stopIfTrue="1">
      <formula>$AE$2&lt;&gt;2</formula>
    </cfRule>
  </conditionalFormatting>
  <conditionalFormatting sqref="N39:P39">
    <cfRule type="expression" dxfId="336" priority="136" stopIfTrue="1">
      <formula>$AE$2&lt;&gt;2</formula>
    </cfRule>
  </conditionalFormatting>
  <conditionalFormatting sqref="B40:D40">
    <cfRule type="expression" dxfId="335" priority="135" stopIfTrue="1">
      <formula>$AE$2&lt;&gt;2</formula>
    </cfRule>
  </conditionalFormatting>
  <conditionalFormatting sqref="B40:D40">
    <cfRule type="expression" dxfId="334" priority="134" stopIfTrue="1">
      <formula>$AE$2&lt;&gt;2</formula>
    </cfRule>
  </conditionalFormatting>
  <conditionalFormatting sqref="B40:D40">
    <cfRule type="expression" dxfId="333" priority="133" stopIfTrue="1">
      <formula>$AE$2&lt;&gt;2</formula>
    </cfRule>
  </conditionalFormatting>
  <conditionalFormatting sqref="E40:G40">
    <cfRule type="expression" dxfId="332" priority="132" stopIfTrue="1">
      <formula>$AE$2&lt;&gt;2</formula>
    </cfRule>
  </conditionalFormatting>
  <conditionalFormatting sqref="E40:G40">
    <cfRule type="expression" dxfId="331" priority="131" stopIfTrue="1">
      <formula>$AE$2&lt;&gt;2</formula>
    </cfRule>
  </conditionalFormatting>
  <conditionalFormatting sqref="E40:G40">
    <cfRule type="expression" dxfId="330" priority="130" stopIfTrue="1">
      <formula>$AE$2&lt;&gt;2</formula>
    </cfRule>
  </conditionalFormatting>
  <conditionalFormatting sqref="H40:J40">
    <cfRule type="expression" dxfId="329" priority="129" stopIfTrue="1">
      <formula>$AE$2&lt;&gt;2</formula>
    </cfRule>
  </conditionalFormatting>
  <conditionalFormatting sqref="H40:J40">
    <cfRule type="expression" dxfId="328" priority="128" stopIfTrue="1">
      <formula>$AE$2&lt;&gt;2</formula>
    </cfRule>
  </conditionalFormatting>
  <conditionalFormatting sqref="H40:J40">
    <cfRule type="expression" dxfId="327" priority="127" stopIfTrue="1">
      <formula>$AE$2&lt;&gt;2</formula>
    </cfRule>
  </conditionalFormatting>
  <conditionalFormatting sqref="K40:M40">
    <cfRule type="expression" dxfId="326" priority="126" stopIfTrue="1">
      <formula>$AE$2&lt;&gt;2</formula>
    </cfRule>
  </conditionalFormatting>
  <conditionalFormatting sqref="K40:M40">
    <cfRule type="expression" dxfId="325" priority="125" stopIfTrue="1">
      <formula>$AE$2&lt;&gt;2</formula>
    </cfRule>
  </conditionalFormatting>
  <conditionalFormatting sqref="K40:M40">
    <cfRule type="expression" dxfId="324" priority="124" stopIfTrue="1">
      <formula>$AE$2&lt;&gt;2</formula>
    </cfRule>
  </conditionalFormatting>
  <conditionalFormatting sqref="N40:P40">
    <cfRule type="expression" dxfId="323" priority="123" stopIfTrue="1">
      <formula>$AE$2&lt;&gt;2</formula>
    </cfRule>
  </conditionalFormatting>
  <conditionalFormatting sqref="N40:P40">
    <cfRule type="expression" dxfId="322" priority="122" stopIfTrue="1">
      <formula>$AE$2&lt;&gt;2</formula>
    </cfRule>
  </conditionalFormatting>
  <conditionalFormatting sqref="N40:P40">
    <cfRule type="expression" dxfId="321" priority="121" stopIfTrue="1">
      <formula>$AE$2&lt;&gt;2</formula>
    </cfRule>
  </conditionalFormatting>
  <conditionalFormatting sqref="B41:D41">
    <cfRule type="expression" dxfId="320" priority="120" stopIfTrue="1">
      <formula>$AE$2&lt;&gt;2</formula>
    </cfRule>
  </conditionalFormatting>
  <conditionalFormatting sqref="B41:D41">
    <cfRule type="expression" dxfId="319" priority="119" stopIfTrue="1">
      <formula>$AE$2&lt;&gt;2</formula>
    </cfRule>
  </conditionalFormatting>
  <conditionalFormatting sqref="B41:D41">
    <cfRule type="expression" dxfId="318" priority="118" stopIfTrue="1">
      <formula>$AE$2&lt;&gt;2</formula>
    </cfRule>
  </conditionalFormatting>
  <conditionalFormatting sqref="E41:G41">
    <cfRule type="expression" dxfId="317" priority="117" stopIfTrue="1">
      <formula>$AE$2&lt;&gt;2</formula>
    </cfRule>
  </conditionalFormatting>
  <conditionalFormatting sqref="E41:G41">
    <cfRule type="expression" dxfId="316" priority="116" stopIfTrue="1">
      <formula>$AE$2&lt;&gt;2</formula>
    </cfRule>
  </conditionalFormatting>
  <conditionalFormatting sqref="E41:G41">
    <cfRule type="expression" dxfId="315" priority="115" stopIfTrue="1">
      <formula>$AE$2&lt;&gt;2</formula>
    </cfRule>
  </conditionalFormatting>
  <conditionalFormatting sqref="H41:J41">
    <cfRule type="expression" dxfId="314" priority="114" stopIfTrue="1">
      <formula>$AE$2&lt;&gt;2</formula>
    </cfRule>
  </conditionalFormatting>
  <conditionalFormatting sqref="H41:J41">
    <cfRule type="expression" dxfId="313" priority="113" stopIfTrue="1">
      <formula>$AE$2&lt;&gt;2</formula>
    </cfRule>
  </conditionalFormatting>
  <conditionalFormatting sqref="H41:J41">
    <cfRule type="expression" dxfId="312" priority="112" stopIfTrue="1">
      <formula>$AE$2&lt;&gt;2</formula>
    </cfRule>
  </conditionalFormatting>
  <conditionalFormatting sqref="K41:M41">
    <cfRule type="expression" dxfId="311" priority="111" stopIfTrue="1">
      <formula>$AE$2&lt;&gt;2</formula>
    </cfRule>
  </conditionalFormatting>
  <conditionalFormatting sqref="K41:M41">
    <cfRule type="expression" dxfId="310" priority="110" stopIfTrue="1">
      <formula>$AE$2&lt;&gt;2</formula>
    </cfRule>
  </conditionalFormatting>
  <conditionalFormatting sqref="K41:M41">
    <cfRule type="expression" dxfId="309" priority="109" stopIfTrue="1">
      <formula>$AE$2&lt;&gt;2</formula>
    </cfRule>
  </conditionalFormatting>
  <conditionalFormatting sqref="N41:P41">
    <cfRule type="expression" dxfId="308" priority="108" stopIfTrue="1">
      <formula>$AE$2&lt;&gt;2</formula>
    </cfRule>
  </conditionalFormatting>
  <conditionalFormatting sqref="N41:P41">
    <cfRule type="expression" dxfId="307" priority="107" stopIfTrue="1">
      <formula>$AE$2&lt;&gt;2</formula>
    </cfRule>
  </conditionalFormatting>
  <conditionalFormatting sqref="N41:P41">
    <cfRule type="expression" dxfId="306" priority="106" stopIfTrue="1">
      <formula>$AE$2&lt;&gt;2</formula>
    </cfRule>
  </conditionalFormatting>
  <conditionalFormatting sqref="B42:D42">
    <cfRule type="expression" dxfId="305" priority="105" stopIfTrue="1">
      <formula>$AE$2&lt;&gt;2</formula>
    </cfRule>
  </conditionalFormatting>
  <conditionalFormatting sqref="B42:D42">
    <cfRule type="expression" dxfId="304" priority="104" stopIfTrue="1">
      <formula>$AE$2&lt;&gt;2</formula>
    </cfRule>
  </conditionalFormatting>
  <conditionalFormatting sqref="B42:D42">
    <cfRule type="expression" dxfId="303" priority="103" stopIfTrue="1">
      <formula>$AE$2&lt;&gt;2</formula>
    </cfRule>
  </conditionalFormatting>
  <conditionalFormatting sqref="E42:G42">
    <cfRule type="expression" dxfId="302" priority="102" stopIfTrue="1">
      <formula>$AE$2&lt;&gt;2</formula>
    </cfRule>
  </conditionalFormatting>
  <conditionalFormatting sqref="E42:G42">
    <cfRule type="expression" dxfId="301" priority="101" stopIfTrue="1">
      <formula>$AE$2&lt;&gt;2</formula>
    </cfRule>
  </conditionalFormatting>
  <conditionalFormatting sqref="E42:G42">
    <cfRule type="expression" dxfId="300" priority="100" stopIfTrue="1">
      <formula>$AE$2&lt;&gt;2</formula>
    </cfRule>
  </conditionalFormatting>
  <conditionalFormatting sqref="H42:J42">
    <cfRule type="expression" dxfId="299" priority="99" stopIfTrue="1">
      <formula>$AE$2&lt;&gt;2</formula>
    </cfRule>
  </conditionalFormatting>
  <conditionalFormatting sqref="H42:J42">
    <cfRule type="expression" dxfId="298" priority="98" stopIfTrue="1">
      <formula>$AE$2&lt;&gt;2</formula>
    </cfRule>
  </conditionalFormatting>
  <conditionalFormatting sqref="H42:J42">
    <cfRule type="expression" dxfId="297" priority="97" stopIfTrue="1">
      <formula>$AE$2&lt;&gt;2</formula>
    </cfRule>
  </conditionalFormatting>
  <conditionalFormatting sqref="K42:M42">
    <cfRule type="expression" dxfId="296" priority="96" stopIfTrue="1">
      <formula>$AE$2&lt;&gt;2</formula>
    </cfRule>
  </conditionalFormatting>
  <conditionalFormatting sqref="K42:M42">
    <cfRule type="expression" dxfId="295" priority="95" stopIfTrue="1">
      <formula>$AE$2&lt;&gt;2</formula>
    </cfRule>
  </conditionalFormatting>
  <conditionalFormatting sqref="K42:M42">
    <cfRule type="expression" dxfId="294" priority="94" stopIfTrue="1">
      <formula>$AE$2&lt;&gt;2</formula>
    </cfRule>
  </conditionalFormatting>
  <conditionalFormatting sqref="N42:P42">
    <cfRule type="expression" dxfId="293" priority="93" stopIfTrue="1">
      <formula>$AE$2&lt;&gt;2</formula>
    </cfRule>
  </conditionalFormatting>
  <conditionalFormatting sqref="N42:P42">
    <cfRule type="expression" dxfId="292" priority="92" stopIfTrue="1">
      <formula>$AE$2&lt;&gt;2</formula>
    </cfRule>
  </conditionalFormatting>
  <conditionalFormatting sqref="N42:P42">
    <cfRule type="expression" dxfId="291" priority="91" stopIfTrue="1">
      <formula>$AE$2&lt;&gt;2</formula>
    </cfRule>
  </conditionalFormatting>
  <conditionalFormatting sqref="B43:D43">
    <cfRule type="expression" dxfId="290" priority="90" stopIfTrue="1">
      <formula>$AE$2&lt;&gt;2</formula>
    </cfRule>
  </conditionalFormatting>
  <conditionalFormatting sqref="B43:D43">
    <cfRule type="expression" dxfId="289" priority="89" stopIfTrue="1">
      <formula>$AE$2&lt;&gt;2</formula>
    </cfRule>
  </conditionalFormatting>
  <conditionalFormatting sqref="B43:D43">
    <cfRule type="expression" dxfId="288" priority="88" stopIfTrue="1">
      <formula>$AE$2&lt;&gt;2</formula>
    </cfRule>
  </conditionalFormatting>
  <conditionalFormatting sqref="E43:G43">
    <cfRule type="expression" dxfId="287" priority="87" stopIfTrue="1">
      <formula>$AE$2&lt;&gt;2</formula>
    </cfRule>
  </conditionalFormatting>
  <conditionalFormatting sqref="E43:G43">
    <cfRule type="expression" dxfId="286" priority="86" stopIfTrue="1">
      <formula>$AE$2&lt;&gt;2</formula>
    </cfRule>
  </conditionalFormatting>
  <conditionalFormatting sqref="E43:G43">
    <cfRule type="expression" dxfId="285" priority="85" stopIfTrue="1">
      <formula>$AE$2&lt;&gt;2</formula>
    </cfRule>
  </conditionalFormatting>
  <conditionalFormatting sqref="H43:J43">
    <cfRule type="expression" dxfId="284" priority="84" stopIfTrue="1">
      <formula>$AE$2&lt;&gt;2</formula>
    </cfRule>
  </conditionalFormatting>
  <conditionalFormatting sqref="H43:J43">
    <cfRule type="expression" dxfId="283" priority="83" stopIfTrue="1">
      <formula>$AE$2&lt;&gt;2</formula>
    </cfRule>
  </conditionalFormatting>
  <conditionalFormatting sqref="H43:J43">
    <cfRule type="expression" dxfId="282" priority="82" stopIfTrue="1">
      <formula>$AE$2&lt;&gt;2</formula>
    </cfRule>
  </conditionalFormatting>
  <conditionalFormatting sqref="K43:M43">
    <cfRule type="expression" dxfId="281" priority="81" stopIfTrue="1">
      <formula>$AE$2&lt;&gt;2</formula>
    </cfRule>
  </conditionalFormatting>
  <conditionalFormatting sqref="K43:M43">
    <cfRule type="expression" dxfId="280" priority="80" stopIfTrue="1">
      <formula>$AE$2&lt;&gt;2</formula>
    </cfRule>
  </conditionalFormatting>
  <conditionalFormatting sqref="K43:M43">
    <cfRule type="expression" dxfId="279" priority="79" stopIfTrue="1">
      <formula>$AE$2&lt;&gt;2</formula>
    </cfRule>
  </conditionalFormatting>
  <conditionalFormatting sqref="N43:P43">
    <cfRule type="expression" dxfId="278" priority="78" stopIfTrue="1">
      <formula>$AE$2&lt;&gt;2</formula>
    </cfRule>
  </conditionalFormatting>
  <conditionalFormatting sqref="N43:P43">
    <cfRule type="expression" dxfId="277" priority="77" stopIfTrue="1">
      <formula>$AE$2&lt;&gt;2</formula>
    </cfRule>
  </conditionalFormatting>
  <conditionalFormatting sqref="N43:P43">
    <cfRule type="expression" dxfId="276" priority="76" stopIfTrue="1">
      <formula>$AE$2&lt;&gt;2</formula>
    </cfRule>
  </conditionalFormatting>
  <conditionalFormatting sqref="B44:D44">
    <cfRule type="expression" dxfId="275" priority="75" stopIfTrue="1">
      <formula>$AE$2&lt;&gt;2</formula>
    </cfRule>
  </conditionalFormatting>
  <conditionalFormatting sqref="B44:D44">
    <cfRule type="expression" dxfId="274" priority="74" stopIfTrue="1">
      <formula>$AE$2&lt;&gt;2</formula>
    </cfRule>
  </conditionalFormatting>
  <conditionalFormatting sqref="B44:D44">
    <cfRule type="expression" dxfId="273" priority="73" stopIfTrue="1">
      <formula>$AE$2&lt;&gt;2</formula>
    </cfRule>
  </conditionalFormatting>
  <conditionalFormatting sqref="E44:G44">
    <cfRule type="expression" dxfId="272" priority="72" stopIfTrue="1">
      <formula>$AE$2&lt;&gt;2</formula>
    </cfRule>
  </conditionalFormatting>
  <conditionalFormatting sqref="E44:G44">
    <cfRule type="expression" dxfId="271" priority="71" stopIfTrue="1">
      <formula>$AE$2&lt;&gt;2</formula>
    </cfRule>
  </conditionalFormatting>
  <conditionalFormatting sqref="E44:G44">
    <cfRule type="expression" dxfId="270" priority="70" stopIfTrue="1">
      <formula>$AE$2&lt;&gt;2</formula>
    </cfRule>
  </conditionalFormatting>
  <conditionalFormatting sqref="H44:J44">
    <cfRule type="expression" dxfId="269" priority="69" stopIfTrue="1">
      <formula>$AE$2&lt;&gt;2</formula>
    </cfRule>
  </conditionalFormatting>
  <conditionalFormatting sqref="H44:J44">
    <cfRule type="expression" dxfId="268" priority="68" stopIfTrue="1">
      <formula>$AE$2&lt;&gt;2</formula>
    </cfRule>
  </conditionalFormatting>
  <conditionalFormatting sqref="H44:J44">
    <cfRule type="expression" dxfId="267" priority="67" stopIfTrue="1">
      <formula>$AE$2&lt;&gt;2</formula>
    </cfRule>
  </conditionalFormatting>
  <conditionalFormatting sqref="K44:M44">
    <cfRule type="expression" dxfId="266" priority="66" stopIfTrue="1">
      <formula>$AE$2&lt;&gt;2</formula>
    </cfRule>
  </conditionalFormatting>
  <conditionalFormatting sqref="K44:M44">
    <cfRule type="expression" dxfId="265" priority="65" stopIfTrue="1">
      <formula>$AE$2&lt;&gt;2</formula>
    </cfRule>
  </conditionalFormatting>
  <conditionalFormatting sqref="K44:M44">
    <cfRule type="expression" dxfId="264" priority="64" stopIfTrue="1">
      <formula>$AE$2&lt;&gt;2</formula>
    </cfRule>
  </conditionalFormatting>
  <conditionalFormatting sqref="N44:P44">
    <cfRule type="expression" dxfId="263" priority="63" stopIfTrue="1">
      <formula>$AE$2&lt;&gt;2</formula>
    </cfRule>
  </conditionalFormatting>
  <conditionalFormatting sqref="N44:P44">
    <cfRule type="expression" dxfId="262" priority="62" stopIfTrue="1">
      <formula>$AE$2&lt;&gt;2</formula>
    </cfRule>
  </conditionalFormatting>
  <conditionalFormatting sqref="N44:P44">
    <cfRule type="expression" dxfId="261" priority="61" stopIfTrue="1">
      <formula>$AE$2&lt;&gt;2</formula>
    </cfRule>
  </conditionalFormatting>
  <conditionalFormatting sqref="B22:C22">
    <cfRule type="expression" dxfId="260" priority="60">
      <formula>$AE$2&lt;&gt;2</formula>
    </cfRule>
  </conditionalFormatting>
  <conditionalFormatting sqref="D22:G22">
    <cfRule type="expression" dxfId="259" priority="59">
      <formula>$AE$2&lt;&gt;2</formula>
    </cfRule>
  </conditionalFormatting>
  <conditionalFormatting sqref="Q22:S22">
    <cfRule type="expression" dxfId="258" priority="58">
      <formula>$AE$2&lt;&gt;2</formula>
    </cfRule>
  </conditionalFormatting>
  <conditionalFormatting sqref="B23:C23">
    <cfRule type="expression" dxfId="257" priority="57">
      <formula>$AE$2&lt;&gt;2</formula>
    </cfRule>
  </conditionalFormatting>
  <conditionalFormatting sqref="D23:G23">
    <cfRule type="expression" dxfId="256" priority="56">
      <formula>$AE$2&lt;&gt;2</formula>
    </cfRule>
  </conditionalFormatting>
  <conditionalFormatting sqref="Q23:S23">
    <cfRule type="expression" dxfId="255" priority="55">
      <formula>$AE$2&lt;&gt;2</formula>
    </cfRule>
  </conditionalFormatting>
  <conditionalFormatting sqref="B24:C24">
    <cfRule type="expression" dxfId="254" priority="54">
      <formula>$AE$2&lt;&gt;2</formula>
    </cfRule>
  </conditionalFormatting>
  <conditionalFormatting sqref="D24:G24">
    <cfRule type="expression" dxfId="253" priority="53">
      <formula>$AE$2&lt;&gt;2</formula>
    </cfRule>
  </conditionalFormatting>
  <conditionalFormatting sqref="Q24:S24">
    <cfRule type="expression" dxfId="252" priority="52">
      <formula>$AE$2&lt;&gt;2</formula>
    </cfRule>
  </conditionalFormatting>
  <conditionalFormatting sqref="B25:C25">
    <cfRule type="expression" dxfId="251" priority="51">
      <formula>$AE$2&lt;&gt;2</formula>
    </cfRule>
  </conditionalFormatting>
  <conditionalFormatting sqref="D25:G25">
    <cfRule type="expression" dxfId="250" priority="50">
      <formula>$AE$2&lt;&gt;2</formula>
    </cfRule>
  </conditionalFormatting>
  <conditionalFormatting sqref="Q25:S25">
    <cfRule type="expression" dxfId="249" priority="49">
      <formula>$AE$2&lt;&gt;2</formula>
    </cfRule>
  </conditionalFormatting>
  <conditionalFormatting sqref="B26:C26">
    <cfRule type="expression" dxfId="248" priority="48">
      <formula>$AE$2&lt;&gt;2</formula>
    </cfRule>
  </conditionalFormatting>
  <conditionalFormatting sqref="D26:G26">
    <cfRule type="expression" dxfId="247" priority="47">
      <formula>$AE$2&lt;&gt;2</formula>
    </cfRule>
  </conditionalFormatting>
  <conditionalFormatting sqref="Q26:S26">
    <cfRule type="expression" dxfId="246" priority="46">
      <formula>$AE$2&lt;&gt;2</formula>
    </cfRule>
  </conditionalFormatting>
  <conditionalFormatting sqref="B27:C27">
    <cfRule type="expression" dxfId="245" priority="45">
      <formula>$AE$2&lt;&gt;2</formula>
    </cfRule>
  </conditionalFormatting>
  <conditionalFormatting sqref="D27:G27">
    <cfRule type="expression" dxfId="244" priority="44">
      <formula>$AE$2&lt;&gt;2</formula>
    </cfRule>
  </conditionalFormatting>
  <conditionalFormatting sqref="Q27:S27">
    <cfRule type="expression" dxfId="243" priority="43">
      <formula>$AE$2&lt;&gt;2</formula>
    </cfRule>
  </conditionalFormatting>
  <conditionalFormatting sqref="B28:C28">
    <cfRule type="expression" dxfId="242" priority="42">
      <formula>$AE$2&lt;&gt;2</formula>
    </cfRule>
  </conditionalFormatting>
  <conditionalFormatting sqref="D28:G28">
    <cfRule type="expression" dxfId="241" priority="41">
      <formula>$AE$2&lt;&gt;2</formula>
    </cfRule>
  </conditionalFormatting>
  <conditionalFormatting sqref="Q28:S28">
    <cfRule type="expression" dxfId="240" priority="40">
      <formula>$AE$2&lt;&gt;2</formula>
    </cfRule>
  </conditionalFormatting>
  <conditionalFormatting sqref="B29:C29">
    <cfRule type="expression" dxfId="239" priority="39">
      <formula>$AE$2&lt;&gt;2</formula>
    </cfRule>
  </conditionalFormatting>
  <conditionalFormatting sqref="D29:G29">
    <cfRule type="expression" dxfId="238" priority="38">
      <formula>$AE$2&lt;&gt;2</formula>
    </cfRule>
  </conditionalFormatting>
  <conditionalFormatting sqref="Q29:S29">
    <cfRule type="expression" dxfId="237" priority="37">
      <formula>$AE$2&lt;&gt;2</formula>
    </cfRule>
  </conditionalFormatting>
  <conditionalFormatting sqref="H30:J30">
    <cfRule type="expression" dxfId="236" priority="36">
      <formula>$AE$2&lt;&gt;2</formula>
    </cfRule>
  </conditionalFormatting>
  <conditionalFormatting sqref="Q30:S30">
    <cfRule type="expression" dxfId="235" priority="35">
      <formula>$AE$2&lt;&gt;2</formula>
    </cfRule>
  </conditionalFormatting>
  <conditionalFormatting sqref="Q35:S35">
    <cfRule type="expression" dxfId="234" priority="34">
      <formula>$AE$2&lt;&gt;2</formula>
    </cfRule>
  </conditionalFormatting>
  <conditionalFormatting sqref="T35:V35">
    <cfRule type="expression" dxfId="233" priority="33">
      <formula>$AE$2&lt;&gt;2</formula>
    </cfRule>
  </conditionalFormatting>
  <conditionalFormatting sqref="W35:Y35">
    <cfRule type="expression" dxfId="232" priority="32">
      <formula>$AE$2&lt;&gt;2</formula>
    </cfRule>
  </conditionalFormatting>
  <conditionalFormatting sqref="Q36:S36">
    <cfRule type="expression" dxfId="231" priority="31">
      <formula>$AE$2&lt;&gt;2</formula>
    </cfRule>
  </conditionalFormatting>
  <conditionalFormatting sqref="T36:V36">
    <cfRule type="expression" dxfId="230" priority="30">
      <formula>$AE$2&lt;&gt;2</formula>
    </cfRule>
  </conditionalFormatting>
  <conditionalFormatting sqref="W36:Y36">
    <cfRule type="expression" dxfId="229" priority="29">
      <formula>$AE$2&lt;&gt;2</formula>
    </cfRule>
  </conditionalFormatting>
  <conditionalFormatting sqref="Q37:S37">
    <cfRule type="expression" dxfId="228" priority="28">
      <formula>$AE$2&lt;&gt;2</formula>
    </cfRule>
  </conditionalFormatting>
  <conditionalFormatting sqref="T37:V37">
    <cfRule type="expression" dxfId="227" priority="27">
      <formula>$AE$2&lt;&gt;2</formula>
    </cfRule>
  </conditionalFormatting>
  <conditionalFormatting sqref="W37:Y37">
    <cfRule type="expression" dxfId="226" priority="26">
      <formula>$AE$2&lt;&gt;2</formula>
    </cfRule>
  </conditionalFormatting>
  <conditionalFormatting sqref="Q38:S38">
    <cfRule type="expression" dxfId="225" priority="25">
      <formula>$AE$2&lt;&gt;2</formula>
    </cfRule>
  </conditionalFormatting>
  <conditionalFormatting sqref="T38:V38">
    <cfRule type="expression" dxfId="224" priority="24">
      <formula>$AE$2&lt;&gt;2</formula>
    </cfRule>
  </conditionalFormatting>
  <conditionalFormatting sqref="W38:Y38">
    <cfRule type="expression" dxfId="223" priority="23">
      <formula>$AE$2&lt;&gt;2</formula>
    </cfRule>
  </conditionalFormatting>
  <conditionalFormatting sqref="Q39:S39">
    <cfRule type="expression" dxfId="222" priority="22">
      <formula>$AE$2&lt;&gt;2</formula>
    </cfRule>
  </conditionalFormatting>
  <conditionalFormatting sqref="T39:V39">
    <cfRule type="expression" dxfId="221" priority="21">
      <formula>$AE$2&lt;&gt;2</formula>
    </cfRule>
  </conditionalFormatting>
  <conditionalFormatting sqref="W39:Y39">
    <cfRule type="expression" dxfId="220" priority="20">
      <formula>$AE$2&lt;&gt;2</formula>
    </cfRule>
  </conditionalFormatting>
  <conditionalFormatting sqref="Q40:S40">
    <cfRule type="expression" dxfId="219" priority="19">
      <formula>$AE$2&lt;&gt;2</formula>
    </cfRule>
  </conditionalFormatting>
  <conditionalFormatting sqref="T40:V40">
    <cfRule type="expression" dxfId="218" priority="18">
      <formula>$AE$2&lt;&gt;2</formula>
    </cfRule>
  </conditionalFormatting>
  <conditionalFormatting sqref="W40:Y40">
    <cfRule type="expression" dxfId="217" priority="17">
      <formula>$AE$2&lt;&gt;2</formula>
    </cfRule>
  </conditionalFormatting>
  <conditionalFormatting sqref="Q41:S41">
    <cfRule type="expression" dxfId="216" priority="16">
      <formula>$AE$2&lt;&gt;2</formula>
    </cfRule>
  </conditionalFormatting>
  <conditionalFormatting sqref="T41:V41">
    <cfRule type="expression" dxfId="215" priority="15">
      <formula>$AE$2&lt;&gt;2</formula>
    </cfRule>
  </conditionalFormatting>
  <conditionalFormatting sqref="W41:Y41">
    <cfRule type="expression" dxfId="214" priority="14">
      <formula>$AE$2&lt;&gt;2</formula>
    </cfRule>
  </conditionalFormatting>
  <conditionalFormatting sqref="Q42:S42">
    <cfRule type="expression" dxfId="213" priority="13">
      <formula>$AE$2&lt;&gt;2</formula>
    </cfRule>
  </conditionalFormatting>
  <conditionalFormatting sqref="T42:V42">
    <cfRule type="expression" dxfId="212" priority="12">
      <formula>$AE$2&lt;&gt;2</formula>
    </cfRule>
  </conditionalFormatting>
  <conditionalFormatting sqref="W42:Y42">
    <cfRule type="expression" dxfId="211" priority="11">
      <formula>$AE$2&lt;&gt;2</formula>
    </cfRule>
  </conditionalFormatting>
  <conditionalFormatting sqref="Q43:S43">
    <cfRule type="expression" dxfId="210" priority="10">
      <formula>$AE$2&lt;&gt;2</formula>
    </cfRule>
  </conditionalFormatting>
  <conditionalFormatting sqref="T43:V43">
    <cfRule type="expression" dxfId="209" priority="9">
      <formula>$AE$2&lt;&gt;2</formula>
    </cfRule>
  </conditionalFormatting>
  <conditionalFormatting sqref="W43:Y43">
    <cfRule type="expression" dxfId="208" priority="8">
      <formula>$AE$2&lt;&gt;2</formula>
    </cfRule>
  </conditionalFormatting>
  <conditionalFormatting sqref="Q44:S44">
    <cfRule type="expression" dxfId="207" priority="7">
      <formula>$AE$2&lt;&gt;2</formula>
    </cfRule>
  </conditionalFormatting>
  <conditionalFormatting sqref="T44:V44">
    <cfRule type="expression" dxfId="206" priority="6">
      <formula>$AE$2&lt;&gt;2</formula>
    </cfRule>
  </conditionalFormatting>
  <conditionalFormatting sqref="W44:Y44">
    <cfRule type="expression" dxfId="205" priority="5">
      <formula>$AE$2&lt;&gt;2</formula>
    </cfRule>
  </conditionalFormatting>
  <conditionalFormatting sqref="H45:J45">
    <cfRule type="expression" dxfId="204" priority="4">
      <formula>$AE$2&lt;&gt;2</formula>
    </cfRule>
  </conditionalFormatting>
  <conditionalFormatting sqref="Q45:S45">
    <cfRule type="expression" dxfId="203" priority="3">
      <formula>$AE$2&lt;&gt;2</formula>
    </cfRule>
  </conditionalFormatting>
  <conditionalFormatting sqref="T45:V45">
    <cfRule type="expression" dxfId="202" priority="2">
      <formula>$AE$2&lt;&gt;2</formula>
    </cfRule>
  </conditionalFormatting>
  <conditionalFormatting sqref="W45:Y45">
    <cfRule type="expression" dxfId="201" priority="1">
      <formula>$AE$2&lt;&gt;2</formula>
    </cfRule>
  </conditionalFormatting>
  <dataValidations count="2">
    <dataValidation type="list" allowBlank="1" showInputMessage="1" showErrorMessage="1" sqref="E35:G44" xr:uid="{00000000-0002-0000-0A00-000000000000}">
      <formula1>方位</formula1>
    </dataValidation>
    <dataValidation type="list" allowBlank="1" showInputMessage="1" showErrorMessage="1" sqref="D7:G14" xr:uid="{00000000-0002-0000-0A00-000001000000}">
      <formula1>"基礎断熱,玄関土間,勝手口土間,その他"</formula1>
    </dataValidation>
  </dataValidations>
  <pageMargins left="0.70866141732283472" right="0.70866141732283472" top="0.74803149606299213" bottom="0.74803149606299213" header="0.31496062992125984" footer="0.31496062992125984"/>
  <pageSetup paperSize="9" scale="83"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Check Box 1">
              <controlPr defaultSize="0" autoFill="0" autoLine="0" autoPict="0">
                <anchor moveWithCells="1">
                  <from>
                    <xdr:col>14</xdr:col>
                    <xdr:colOff>9525</xdr:colOff>
                    <xdr:row>34</xdr:row>
                    <xdr:rowOff>19050</xdr:rowOff>
                  </from>
                  <to>
                    <xdr:col>15</xdr:col>
                    <xdr:colOff>57150</xdr:colOff>
                    <xdr:row>34</xdr:row>
                    <xdr:rowOff>228600</xdr:rowOff>
                  </to>
                </anchor>
              </controlPr>
            </control>
          </mc:Choice>
        </mc:AlternateContent>
        <mc:AlternateContent xmlns:mc="http://schemas.openxmlformats.org/markup-compatibility/2006">
          <mc:Choice Requires="x14">
            <control shapeId="128002" r:id="rId5" name="Check Box 2">
              <controlPr defaultSize="0" autoFill="0" autoLine="0" autoPict="0">
                <anchor moveWithCells="1">
                  <from>
                    <xdr:col>14</xdr:col>
                    <xdr:colOff>9525</xdr:colOff>
                    <xdr:row>35</xdr:row>
                    <xdr:rowOff>19050</xdr:rowOff>
                  </from>
                  <to>
                    <xdr:col>15</xdr:col>
                    <xdr:colOff>57150</xdr:colOff>
                    <xdr:row>35</xdr:row>
                    <xdr:rowOff>228600</xdr:rowOff>
                  </to>
                </anchor>
              </controlPr>
            </control>
          </mc:Choice>
        </mc:AlternateContent>
        <mc:AlternateContent xmlns:mc="http://schemas.openxmlformats.org/markup-compatibility/2006">
          <mc:Choice Requires="x14">
            <control shapeId="128003" r:id="rId6" name="Check Box 3">
              <controlPr defaultSize="0" autoFill="0" autoLine="0" autoPict="0">
                <anchor moveWithCells="1">
                  <from>
                    <xdr:col>14</xdr:col>
                    <xdr:colOff>9525</xdr:colOff>
                    <xdr:row>36</xdr:row>
                    <xdr:rowOff>19050</xdr:rowOff>
                  </from>
                  <to>
                    <xdr:col>15</xdr:col>
                    <xdr:colOff>57150</xdr:colOff>
                    <xdr:row>36</xdr:row>
                    <xdr:rowOff>228600</xdr:rowOff>
                  </to>
                </anchor>
              </controlPr>
            </control>
          </mc:Choice>
        </mc:AlternateContent>
        <mc:AlternateContent xmlns:mc="http://schemas.openxmlformats.org/markup-compatibility/2006">
          <mc:Choice Requires="x14">
            <control shapeId="128004" r:id="rId7" name="Check Box 4">
              <controlPr defaultSize="0" autoFill="0" autoLine="0" autoPict="0">
                <anchor moveWithCells="1">
                  <from>
                    <xdr:col>14</xdr:col>
                    <xdr:colOff>9525</xdr:colOff>
                    <xdr:row>37</xdr:row>
                    <xdr:rowOff>19050</xdr:rowOff>
                  </from>
                  <to>
                    <xdr:col>15</xdr:col>
                    <xdr:colOff>57150</xdr:colOff>
                    <xdr:row>37</xdr:row>
                    <xdr:rowOff>228600</xdr:rowOff>
                  </to>
                </anchor>
              </controlPr>
            </control>
          </mc:Choice>
        </mc:AlternateContent>
        <mc:AlternateContent xmlns:mc="http://schemas.openxmlformats.org/markup-compatibility/2006">
          <mc:Choice Requires="x14">
            <control shapeId="128005" r:id="rId8" name="Check Box 5">
              <controlPr defaultSize="0" autoFill="0" autoLine="0" autoPict="0">
                <anchor moveWithCells="1">
                  <from>
                    <xdr:col>14</xdr:col>
                    <xdr:colOff>9525</xdr:colOff>
                    <xdr:row>38</xdr:row>
                    <xdr:rowOff>19050</xdr:rowOff>
                  </from>
                  <to>
                    <xdr:col>15</xdr:col>
                    <xdr:colOff>57150</xdr:colOff>
                    <xdr:row>38</xdr:row>
                    <xdr:rowOff>228600</xdr:rowOff>
                  </to>
                </anchor>
              </controlPr>
            </control>
          </mc:Choice>
        </mc:AlternateContent>
        <mc:AlternateContent xmlns:mc="http://schemas.openxmlformats.org/markup-compatibility/2006">
          <mc:Choice Requires="x14">
            <control shapeId="128006" r:id="rId9" name="Check Box 6">
              <controlPr defaultSize="0" autoFill="0" autoLine="0" autoPict="0">
                <anchor moveWithCells="1">
                  <from>
                    <xdr:col>14</xdr:col>
                    <xdr:colOff>9525</xdr:colOff>
                    <xdr:row>21</xdr:row>
                    <xdr:rowOff>9525</xdr:rowOff>
                  </from>
                  <to>
                    <xdr:col>15</xdr:col>
                    <xdr:colOff>38100</xdr:colOff>
                    <xdr:row>21</xdr:row>
                    <xdr:rowOff>219075</xdr:rowOff>
                  </to>
                </anchor>
              </controlPr>
            </control>
          </mc:Choice>
        </mc:AlternateContent>
        <mc:AlternateContent xmlns:mc="http://schemas.openxmlformats.org/markup-compatibility/2006">
          <mc:Choice Requires="x14">
            <control shapeId="128007" r:id="rId10" name="Check Box 7">
              <controlPr defaultSize="0" autoFill="0" autoLine="0" autoPict="0">
                <anchor moveWithCells="1">
                  <from>
                    <xdr:col>14</xdr:col>
                    <xdr:colOff>9525</xdr:colOff>
                    <xdr:row>22</xdr:row>
                    <xdr:rowOff>9525</xdr:rowOff>
                  </from>
                  <to>
                    <xdr:col>15</xdr:col>
                    <xdr:colOff>38100</xdr:colOff>
                    <xdr:row>22</xdr:row>
                    <xdr:rowOff>219075</xdr:rowOff>
                  </to>
                </anchor>
              </controlPr>
            </control>
          </mc:Choice>
        </mc:AlternateContent>
        <mc:AlternateContent xmlns:mc="http://schemas.openxmlformats.org/markup-compatibility/2006">
          <mc:Choice Requires="x14">
            <control shapeId="128008" r:id="rId11" name="Check Box 8">
              <controlPr defaultSize="0" autoFill="0" autoLine="0" autoPict="0">
                <anchor moveWithCells="1">
                  <from>
                    <xdr:col>14</xdr:col>
                    <xdr:colOff>9525</xdr:colOff>
                    <xdr:row>23</xdr:row>
                    <xdr:rowOff>9525</xdr:rowOff>
                  </from>
                  <to>
                    <xdr:col>15</xdr:col>
                    <xdr:colOff>38100</xdr:colOff>
                    <xdr:row>23</xdr:row>
                    <xdr:rowOff>219075</xdr:rowOff>
                  </to>
                </anchor>
              </controlPr>
            </control>
          </mc:Choice>
        </mc:AlternateContent>
        <mc:AlternateContent xmlns:mc="http://schemas.openxmlformats.org/markup-compatibility/2006">
          <mc:Choice Requires="x14">
            <control shapeId="128009" r:id="rId12" name="Check Box 9">
              <controlPr defaultSize="0" autoFill="0" autoLine="0" autoPict="0">
                <anchor moveWithCells="1">
                  <from>
                    <xdr:col>14</xdr:col>
                    <xdr:colOff>9525</xdr:colOff>
                    <xdr:row>24</xdr:row>
                    <xdr:rowOff>9525</xdr:rowOff>
                  </from>
                  <to>
                    <xdr:col>15</xdr:col>
                    <xdr:colOff>38100</xdr:colOff>
                    <xdr:row>24</xdr:row>
                    <xdr:rowOff>219075</xdr:rowOff>
                  </to>
                </anchor>
              </controlPr>
            </control>
          </mc:Choice>
        </mc:AlternateContent>
        <mc:AlternateContent xmlns:mc="http://schemas.openxmlformats.org/markup-compatibility/2006">
          <mc:Choice Requires="x14">
            <control shapeId="128010" r:id="rId13" name="Check Box 10">
              <controlPr defaultSize="0" autoFill="0" autoLine="0" autoPict="0">
                <anchor moveWithCells="1">
                  <from>
                    <xdr:col>14</xdr:col>
                    <xdr:colOff>9525</xdr:colOff>
                    <xdr:row>25</xdr:row>
                    <xdr:rowOff>9525</xdr:rowOff>
                  </from>
                  <to>
                    <xdr:col>15</xdr:col>
                    <xdr:colOff>38100</xdr:colOff>
                    <xdr:row>25</xdr:row>
                    <xdr:rowOff>219075</xdr:rowOff>
                  </to>
                </anchor>
              </controlPr>
            </control>
          </mc:Choice>
        </mc:AlternateContent>
        <mc:AlternateContent xmlns:mc="http://schemas.openxmlformats.org/markup-compatibility/2006">
          <mc:Choice Requires="x14">
            <control shapeId="128011" r:id="rId14" name="Check Box 11">
              <controlPr defaultSize="0" autoFill="0" autoLine="0" autoPict="0">
                <anchor moveWithCells="1">
                  <from>
                    <xdr:col>14</xdr:col>
                    <xdr:colOff>9525</xdr:colOff>
                    <xdr:row>26</xdr:row>
                    <xdr:rowOff>9525</xdr:rowOff>
                  </from>
                  <to>
                    <xdr:col>15</xdr:col>
                    <xdr:colOff>38100</xdr:colOff>
                    <xdr:row>26</xdr:row>
                    <xdr:rowOff>219075</xdr:rowOff>
                  </to>
                </anchor>
              </controlPr>
            </control>
          </mc:Choice>
        </mc:AlternateContent>
        <mc:AlternateContent xmlns:mc="http://schemas.openxmlformats.org/markup-compatibility/2006">
          <mc:Choice Requires="x14">
            <control shapeId="128012" r:id="rId15" name="Check Box 12">
              <controlPr defaultSize="0" autoFill="0" autoLine="0" autoPict="0">
                <anchor moveWithCells="1">
                  <from>
                    <xdr:col>14</xdr:col>
                    <xdr:colOff>9525</xdr:colOff>
                    <xdr:row>27</xdr:row>
                    <xdr:rowOff>9525</xdr:rowOff>
                  </from>
                  <to>
                    <xdr:col>15</xdr:col>
                    <xdr:colOff>38100</xdr:colOff>
                    <xdr:row>27</xdr:row>
                    <xdr:rowOff>219075</xdr:rowOff>
                  </to>
                </anchor>
              </controlPr>
            </control>
          </mc:Choice>
        </mc:AlternateContent>
        <mc:AlternateContent xmlns:mc="http://schemas.openxmlformats.org/markup-compatibility/2006">
          <mc:Choice Requires="x14">
            <control shapeId="128013" r:id="rId16" name="Check Box 13">
              <controlPr defaultSize="0" autoFill="0" autoLine="0" autoPict="0">
                <anchor moveWithCells="1">
                  <from>
                    <xdr:col>14</xdr:col>
                    <xdr:colOff>9525</xdr:colOff>
                    <xdr:row>28</xdr:row>
                    <xdr:rowOff>9525</xdr:rowOff>
                  </from>
                  <to>
                    <xdr:col>15</xdr:col>
                    <xdr:colOff>38100</xdr:colOff>
                    <xdr:row>28</xdr:row>
                    <xdr:rowOff>219075</xdr:rowOff>
                  </to>
                </anchor>
              </controlPr>
            </control>
          </mc:Choice>
        </mc:AlternateContent>
        <mc:AlternateContent xmlns:mc="http://schemas.openxmlformats.org/markup-compatibility/2006">
          <mc:Choice Requires="x14">
            <control shapeId="128014" r:id="rId17" name="Check Box 14">
              <controlPr defaultSize="0" autoFill="0" autoLine="0" autoPict="0">
                <anchor moveWithCells="1">
                  <from>
                    <xdr:col>14</xdr:col>
                    <xdr:colOff>9525</xdr:colOff>
                    <xdr:row>39</xdr:row>
                    <xdr:rowOff>19050</xdr:rowOff>
                  </from>
                  <to>
                    <xdr:col>15</xdr:col>
                    <xdr:colOff>57150</xdr:colOff>
                    <xdr:row>39</xdr:row>
                    <xdr:rowOff>228600</xdr:rowOff>
                  </to>
                </anchor>
              </controlPr>
            </control>
          </mc:Choice>
        </mc:AlternateContent>
        <mc:AlternateContent xmlns:mc="http://schemas.openxmlformats.org/markup-compatibility/2006">
          <mc:Choice Requires="x14">
            <control shapeId="128015" r:id="rId18" name="Check Box 15">
              <controlPr defaultSize="0" autoFill="0" autoLine="0" autoPict="0">
                <anchor moveWithCells="1">
                  <from>
                    <xdr:col>14</xdr:col>
                    <xdr:colOff>9525</xdr:colOff>
                    <xdr:row>40</xdr:row>
                    <xdr:rowOff>19050</xdr:rowOff>
                  </from>
                  <to>
                    <xdr:col>15</xdr:col>
                    <xdr:colOff>57150</xdr:colOff>
                    <xdr:row>40</xdr:row>
                    <xdr:rowOff>228600</xdr:rowOff>
                  </to>
                </anchor>
              </controlPr>
            </control>
          </mc:Choice>
        </mc:AlternateContent>
        <mc:AlternateContent xmlns:mc="http://schemas.openxmlformats.org/markup-compatibility/2006">
          <mc:Choice Requires="x14">
            <control shapeId="128016" r:id="rId19" name="Check Box 16">
              <controlPr defaultSize="0" autoFill="0" autoLine="0" autoPict="0">
                <anchor moveWithCells="1">
                  <from>
                    <xdr:col>14</xdr:col>
                    <xdr:colOff>9525</xdr:colOff>
                    <xdr:row>41</xdr:row>
                    <xdr:rowOff>19050</xdr:rowOff>
                  </from>
                  <to>
                    <xdr:col>15</xdr:col>
                    <xdr:colOff>57150</xdr:colOff>
                    <xdr:row>41</xdr:row>
                    <xdr:rowOff>228600</xdr:rowOff>
                  </to>
                </anchor>
              </controlPr>
            </control>
          </mc:Choice>
        </mc:AlternateContent>
        <mc:AlternateContent xmlns:mc="http://schemas.openxmlformats.org/markup-compatibility/2006">
          <mc:Choice Requires="x14">
            <control shapeId="128017" r:id="rId20" name="Check Box 17">
              <controlPr defaultSize="0" autoFill="0" autoLine="0" autoPict="0">
                <anchor moveWithCells="1">
                  <from>
                    <xdr:col>14</xdr:col>
                    <xdr:colOff>9525</xdr:colOff>
                    <xdr:row>42</xdr:row>
                    <xdr:rowOff>19050</xdr:rowOff>
                  </from>
                  <to>
                    <xdr:col>15</xdr:col>
                    <xdr:colOff>57150</xdr:colOff>
                    <xdr:row>42</xdr:row>
                    <xdr:rowOff>228600</xdr:rowOff>
                  </to>
                </anchor>
              </controlPr>
            </control>
          </mc:Choice>
        </mc:AlternateContent>
        <mc:AlternateContent xmlns:mc="http://schemas.openxmlformats.org/markup-compatibility/2006">
          <mc:Choice Requires="x14">
            <control shapeId="128018" r:id="rId21" name="Check Box 18">
              <controlPr defaultSize="0" autoFill="0" autoLine="0" autoPict="0">
                <anchor moveWithCells="1">
                  <from>
                    <xdr:col>14</xdr:col>
                    <xdr:colOff>9525</xdr:colOff>
                    <xdr:row>43</xdr:row>
                    <xdr:rowOff>19050</xdr:rowOff>
                  </from>
                  <to>
                    <xdr:col>15</xdr:col>
                    <xdr:colOff>57150</xdr:colOff>
                    <xdr:row>43</xdr:row>
                    <xdr:rowOff>228600</xdr:rowOff>
                  </to>
                </anchor>
              </controlPr>
            </control>
          </mc:Choice>
        </mc:AlternateContent>
        <mc:AlternateContent xmlns:mc="http://schemas.openxmlformats.org/markup-compatibility/2006">
          <mc:Choice Requires="x14">
            <control shapeId="128019" r:id="rId22" name="Check Box 19">
              <controlPr defaultSize="0" autoFill="0" autoLine="0" autoPict="0">
                <anchor moveWithCells="1">
                  <from>
                    <xdr:col>14</xdr:col>
                    <xdr:colOff>9525</xdr:colOff>
                    <xdr:row>38</xdr:row>
                    <xdr:rowOff>19050</xdr:rowOff>
                  </from>
                  <to>
                    <xdr:col>15</xdr:col>
                    <xdr:colOff>57150</xdr:colOff>
                    <xdr:row>38</xdr:row>
                    <xdr:rowOff>228600</xdr:rowOff>
                  </to>
                </anchor>
              </controlPr>
            </control>
          </mc:Choice>
        </mc:AlternateContent>
        <mc:AlternateContent xmlns:mc="http://schemas.openxmlformats.org/markup-compatibility/2006">
          <mc:Choice Requires="x14">
            <control shapeId="128020" r:id="rId23" name="Check Box 20">
              <controlPr defaultSize="0" autoFill="0" autoLine="0" autoPict="0">
                <anchor moveWithCells="1">
                  <from>
                    <xdr:col>14</xdr:col>
                    <xdr:colOff>9525</xdr:colOff>
                    <xdr:row>39</xdr:row>
                    <xdr:rowOff>19050</xdr:rowOff>
                  </from>
                  <to>
                    <xdr:col>15</xdr:col>
                    <xdr:colOff>57150</xdr:colOff>
                    <xdr:row>39</xdr:row>
                    <xdr:rowOff>228600</xdr:rowOff>
                  </to>
                </anchor>
              </controlPr>
            </control>
          </mc:Choice>
        </mc:AlternateContent>
        <mc:AlternateContent xmlns:mc="http://schemas.openxmlformats.org/markup-compatibility/2006">
          <mc:Choice Requires="x14">
            <control shapeId="128021" r:id="rId24" name="Check Box 21">
              <controlPr defaultSize="0" autoFill="0" autoLine="0" autoPict="0">
                <anchor moveWithCells="1">
                  <from>
                    <xdr:col>14</xdr:col>
                    <xdr:colOff>9525</xdr:colOff>
                    <xdr:row>40</xdr:row>
                    <xdr:rowOff>19050</xdr:rowOff>
                  </from>
                  <to>
                    <xdr:col>15</xdr:col>
                    <xdr:colOff>57150</xdr:colOff>
                    <xdr:row>40</xdr:row>
                    <xdr:rowOff>228600</xdr:rowOff>
                  </to>
                </anchor>
              </controlPr>
            </control>
          </mc:Choice>
        </mc:AlternateContent>
        <mc:AlternateContent xmlns:mc="http://schemas.openxmlformats.org/markup-compatibility/2006">
          <mc:Choice Requires="x14">
            <control shapeId="128022" r:id="rId25" name="Check Box 22">
              <controlPr defaultSize="0" autoFill="0" autoLine="0" autoPict="0">
                <anchor moveWithCells="1">
                  <from>
                    <xdr:col>14</xdr:col>
                    <xdr:colOff>9525</xdr:colOff>
                    <xdr:row>41</xdr:row>
                    <xdr:rowOff>19050</xdr:rowOff>
                  </from>
                  <to>
                    <xdr:col>15</xdr:col>
                    <xdr:colOff>57150</xdr:colOff>
                    <xdr:row>41</xdr:row>
                    <xdr:rowOff>228600</xdr:rowOff>
                  </to>
                </anchor>
              </controlPr>
            </control>
          </mc:Choice>
        </mc:AlternateContent>
        <mc:AlternateContent xmlns:mc="http://schemas.openxmlformats.org/markup-compatibility/2006">
          <mc:Choice Requires="x14">
            <control shapeId="128023" r:id="rId26" name="Check Box 23">
              <controlPr defaultSize="0" autoFill="0" autoLine="0" autoPict="0">
                <anchor moveWithCells="1">
                  <from>
                    <xdr:col>14</xdr:col>
                    <xdr:colOff>9525</xdr:colOff>
                    <xdr:row>42</xdr:row>
                    <xdr:rowOff>19050</xdr:rowOff>
                  </from>
                  <to>
                    <xdr:col>15</xdr:col>
                    <xdr:colOff>57150</xdr:colOff>
                    <xdr:row>42</xdr:row>
                    <xdr:rowOff>228600</xdr:rowOff>
                  </to>
                </anchor>
              </controlPr>
            </control>
          </mc:Choice>
        </mc:AlternateContent>
        <mc:AlternateContent xmlns:mc="http://schemas.openxmlformats.org/markup-compatibility/2006">
          <mc:Choice Requires="x14">
            <control shapeId="128024" r:id="rId27" name="Option Button 24">
              <controlPr defaultSize="0" autoFill="0" autoLine="0" autoPict="0">
                <anchor moveWithCells="1">
                  <from>
                    <xdr:col>9</xdr:col>
                    <xdr:colOff>28575</xdr:colOff>
                    <xdr:row>2</xdr:row>
                    <xdr:rowOff>47625</xdr:rowOff>
                  </from>
                  <to>
                    <xdr:col>13</xdr:col>
                    <xdr:colOff>219075</xdr:colOff>
                    <xdr:row>2</xdr:row>
                    <xdr:rowOff>285750</xdr:rowOff>
                  </to>
                </anchor>
              </controlPr>
            </control>
          </mc:Choice>
        </mc:AlternateContent>
        <mc:AlternateContent xmlns:mc="http://schemas.openxmlformats.org/markup-compatibility/2006">
          <mc:Choice Requires="x14">
            <control shapeId="128025" r:id="rId28" name="Option Button 25">
              <controlPr defaultSize="0" autoFill="0" autoLine="0" autoPict="0">
                <anchor moveWithCells="1">
                  <from>
                    <xdr:col>14</xdr:col>
                    <xdr:colOff>28575</xdr:colOff>
                    <xdr:row>2</xdr:row>
                    <xdr:rowOff>57150</xdr:rowOff>
                  </from>
                  <to>
                    <xdr:col>18</xdr:col>
                    <xdr:colOff>219075</xdr:colOff>
                    <xdr:row>2</xdr:row>
                    <xdr:rowOff>295275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8" tint="0.79998168889431442"/>
  </sheetPr>
  <dimension ref="A1:AK16"/>
  <sheetViews>
    <sheetView showGridLines="0" view="pageBreakPreview" zoomScale="70" zoomScaleNormal="70" zoomScaleSheetLayoutView="70" workbookViewId="0">
      <selection activeCell="A6" sqref="A6:B6"/>
    </sheetView>
  </sheetViews>
  <sheetFormatPr defaultColWidth="9" defaultRowHeight="13.5"/>
  <cols>
    <col min="1" max="26" width="4.125" style="85" customWidth="1"/>
    <col min="27" max="29" width="2.5" style="85" customWidth="1"/>
    <col min="30" max="30" width="4.125" style="85" customWidth="1"/>
    <col min="31" max="35" width="4.125" style="85" hidden="1" customWidth="1"/>
    <col min="36" max="36" width="6" style="85" hidden="1" customWidth="1"/>
    <col min="37" max="37" width="4.125" style="85" hidden="1" customWidth="1"/>
    <col min="38" max="45" width="4.125" style="85" customWidth="1"/>
    <col min="46" max="16384" width="9" style="85"/>
  </cols>
  <sheetData>
    <row r="1" spans="1:37" ht="27.75" customHeight="1">
      <c r="A1" s="561" t="s">
        <v>223</v>
      </c>
      <c r="B1" s="561"/>
      <c r="C1" s="561"/>
      <c r="D1" s="561"/>
      <c r="E1" s="561"/>
      <c r="F1" s="561"/>
      <c r="G1" s="561"/>
      <c r="H1" s="561"/>
      <c r="I1" s="561"/>
      <c r="J1" s="561"/>
      <c r="K1" s="561"/>
      <c r="L1" s="561"/>
      <c r="M1" s="561"/>
      <c r="N1" s="561"/>
      <c r="O1" s="561"/>
      <c r="P1" s="561"/>
      <c r="Q1" s="561"/>
      <c r="R1" s="561"/>
      <c r="S1" s="561"/>
      <c r="T1" s="561"/>
      <c r="U1" s="561"/>
      <c r="V1" s="561"/>
      <c r="W1" s="561"/>
      <c r="X1" s="561"/>
      <c r="Y1" s="561"/>
      <c r="Z1" s="561"/>
      <c r="AA1" s="561"/>
      <c r="AB1" s="561"/>
      <c r="AC1" s="561"/>
    </row>
    <row r="2" spans="1:37" ht="81" customHeight="1">
      <c r="A2" s="562" t="s">
        <v>243</v>
      </c>
      <c r="B2" s="563"/>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E2" s="112">
        <f>共通条件・結果!AE2</f>
        <v>1</v>
      </c>
    </row>
    <row r="3" spans="1:37" ht="26.25" customHeight="1" thickBot="1">
      <c r="A3" s="86"/>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2" t="s">
        <v>279</v>
      </c>
      <c r="AF3" s="87"/>
      <c r="AG3" s="87"/>
      <c r="AH3" s="87"/>
      <c r="AI3" s="87"/>
      <c r="AJ3" s="87"/>
      <c r="AK3" s="87"/>
    </row>
    <row r="4" spans="1:37" ht="26.25" customHeight="1">
      <c r="A4" s="564" t="s">
        <v>34</v>
      </c>
      <c r="B4" s="556"/>
      <c r="C4" s="556" t="s">
        <v>35</v>
      </c>
      <c r="D4" s="556"/>
      <c r="E4" s="556"/>
      <c r="F4" s="556"/>
      <c r="G4" s="555" t="s">
        <v>224</v>
      </c>
      <c r="H4" s="556"/>
      <c r="I4" s="555" t="s">
        <v>225</v>
      </c>
      <c r="J4" s="556"/>
      <c r="K4" s="555" t="s">
        <v>226</v>
      </c>
      <c r="L4" s="556"/>
      <c r="M4" s="555" t="s">
        <v>227</v>
      </c>
      <c r="N4" s="556"/>
      <c r="O4" s="555" t="s">
        <v>228</v>
      </c>
      <c r="P4" s="555"/>
      <c r="Q4" s="555" t="s">
        <v>229</v>
      </c>
      <c r="R4" s="555"/>
      <c r="S4" s="555" t="s">
        <v>230</v>
      </c>
      <c r="T4" s="556"/>
      <c r="U4" s="555" t="s">
        <v>231</v>
      </c>
      <c r="V4" s="556"/>
      <c r="W4" s="555" t="s">
        <v>232</v>
      </c>
      <c r="X4" s="556"/>
      <c r="Y4" s="555" t="s">
        <v>233</v>
      </c>
      <c r="Z4" s="556"/>
      <c r="AA4" s="555" t="s">
        <v>234</v>
      </c>
      <c r="AB4" s="556"/>
      <c r="AC4" s="558"/>
      <c r="AD4" s="87"/>
      <c r="AE4" s="87"/>
      <c r="AF4" s="560"/>
      <c r="AG4" s="560"/>
      <c r="AH4" s="560"/>
      <c r="AI4" s="560"/>
      <c r="AJ4" s="560"/>
      <c r="AK4" s="87"/>
    </row>
    <row r="5" spans="1:37" ht="26.25" customHeight="1" thickBot="1">
      <c r="A5" s="565"/>
      <c r="B5" s="557"/>
      <c r="C5" s="557"/>
      <c r="D5" s="557"/>
      <c r="E5" s="557"/>
      <c r="F5" s="557"/>
      <c r="G5" s="557"/>
      <c r="H5" s="557"/>
      <c r="I5" s="557"/>
      <c r="J5" s="557"/>
      <c r="K5" s="557"/>
      <c r="L5" s="557"/>
      <c r="M5" s="557"/>
      <c r="N5" s="557"/>
      <c r="O5" s="566"/>
      <c r="P5" s="566"/>
      <c r="Q5" s="566"/>
      <c r="R5" s="566"/>
      <c r="S5" s="557"/>
      <c r="T5" s="557"/>
      <c r="U5" s="557"/>
      <c r="V5" s="557"/>
      <c r="W5" s="557"/>
      <c r="X5" s="557"/>
      <c r="Y5" s="557"/>
      <c r="Z5" s="557"/>
      <c r="AA5" s="557"/>
      <c r="AB5" s="557"/>
      <c r="AC5" s="559"/>
      <c r="AD5" s="87"/>
      <c r="AE5" s="88" t="s">
        <v>235</v>
      </c>
      <c r="AF5" s="89" t="s">
        <v>236</v>
      </c>
      <c r="AG5" s="90" t="s">
        <v>237</v>
      </c>
      <c r="AH5" s="89" t="s">
        <v>238</v>
      </c>
      <c r="AI5" s="89" t="s">
        <v>239</v>
      </c>
      <c r="AJ5" s="89" t="s">
        <v>240</v>
      </c>
      <c r="AK5" s="87"/>
    </row>
    <row r="6" spans="1:37" ht="26.25" customHeight="1">
      <c r="A6" s="575"/>
      <c r="B6" s="576"/>
      <c r="C6" s="577"/>
      <c r="D6" s="577"/>
      <c r="E6" s="577"/>
      <c r="F6" s="577"/>
      <c r="G6" s="573"/>
      <c r="H6" s="573"/>
      <c r="I6" s="573"/>
      <c r="J6" s="573"/>
      <c r="K6" s="573"/>
      <c r="L6" s="573"/>
      <c r="M6" s="573"/>
      <c r="N6" s="573"/>
      <c r="O6" s="573"/>
      <c r="P6" s="573"/>
      <c r="Q6" s="573"/>
      <c r="R6" s="573"/>
      <c r="S6" s="573"/>
      <c r="T6" s="573"/>
      <c r="U6" s="573"/>
      <c r="V6" s="573"/>
      <c r="W6" s="573"/>
      <c r="X6" s="573"/>
      <c r="Y6" s="574" t="str">
        <f>IF(Q6="","",IF(-1&lt;=Q6,"(1)",IF(G6+M6&gt;=3,"(3)1","(3)2")))</f>
        <v/>
      </c>
      <c r="Z6" s="574"/>
      <c r="AA6" s="567" t="str">
        <f>IF(Q6="","",IF(IF(Y6="(1)",AF6,AH6)&lt;0.05,"0.05",IF(Y6="(1)",AF6,AH6)))</f>
        <v/>
      </c>
      <c r="AB6" s="567"/>
      <c r="AC6" s="568"/>
      <c r="AD6" s="87"/>
      <c r="AE6" s="88">
        <f>IF(O6&gt;0.4,"0.4",O6)</f>
        <v>0</v>
      </c>
      <c r="AF6" s="88">
        <f>1.8-1.36*(G6*(AE6+S6)+M6*(AE6-Q6))^0.15-0.01*(6.14-G6)*((I6+0.5*K6)*AG6)^0.5</f>
        <v>1.8</v>
      </c>
      <c r="AG6" s="88">
        <f>IF(MAX(U6,W6)&lt;=0.9,MAX(U6,W6),"0.9")</f>
        <v>0</v>
      </c>
      <c r="AH6" s="88">
        <f>IF((G6+M6)&gt;=3,AI6,AJ6)</f>
        <v>1.8</v>
      </c>
      <c r="AI6" s="88">
        <f>1.8-1.47*(G6+M6)^0.08</f>
        <v>1.8</v>
      </c>
      <c r="AJ6" s="88">
        <f>1.8-1.36*(G6+M6)^0.15</f>
        <v>1.8</v>
      </c>
      <c r="AK6" s="87"/>
    </row>
    <row r="7" spans="1:37" ht="26.25" customHeight="1">
      <c r="A7" s="569"/>
      <c r="B7" s="570"/>
      <c r="C7" s="571"/>
      <c r="D7" s="571"/>
      <c r="E7" s="571"/>
      <c r="F7" s="571"/>
      <c r="G7" s="572"/>
      <c r="H7" s="572"/>
      <c r="I7" s="572"/>
      <c r="J7" s="572"/>
      <c r="K7" s="572"/>
      <c r="L7" s="572"/>
      <c r="M7" s="572"/>
      <c r="N7" s="572"/>
      <c r="O7" s="572"/>
      <c r="P7" s="572"/>
      <c r="Q7" s="572"/>
      <c r="R7" s="572"/>
      <c r="S7" s="572"/>
      <c r="T7" s="572"/>
      <c r="U7" s="572"/>
      <c r="V7" s="572"/>
      <c r="W7" s="572"/>
      <c r="X7" s="572"/>
      <c r="Y7" s="578" t="str">
        <f>IF(Q7="","",IF(-1&lt;=Q7,"(1)",IF(G7+M7&gt;=3,"(3)1","(3)2")))</f>
        <v/>
      </c>
      <c r="Z7" s="579"/>
      <c r="AA7" s="580" t="str">
        <f t="shared" ref="AA7:AA13" si="0">IF(Q7="","",IF(IF(Y7="(1)",AF7,AH7)&lt;0.05,"0.05",IF(Y7="(1)",AF7,AH7)))</f>
        <v/>
      </c>
      <c r="AB7" s="580"/>
      <c r="AC7" s="581"/>
      <c r="AD7" s="87"/>
      <c r="AE7" s="88">
        <f>IF(O7&gt;0.4,"0.4",O7)</f>
        <v>0</v>
      </c>
      <c r="AF7" s="88">
        <f>1.8-1.36*(G7*(AE7+S7)+M7*(AE7-Q7))^0.15-0.01*(6.14-G7)*((I7+0.5*K7)*AG7)^0.5</f>
        <v>1.8</v>
      </c>
      <c r="AG7" s="88">
        <f>IF(MAX(U7,W7)&lt;=0.9,MAX(U7,W7),"0.9")</f>
        <v>0</v>
      </c>
      <c r="AH7" s="88">
        <f>IF((G7+M7)&gt;=3,AI7,AJ7)</f>
        <v>1.8</v>
      </c>
      <c r="AI7" s="88">
        <f>1.8-1.47*(G7+M7)^0.08</f>
        <v>1.8</v>
      </c>
      <c r="AJ7" s="88">
        <f>1.8-1.36*(G7+M7)^0.15</f>
        <v>1.8</v>
      </c>
      <c r="AK7" s="87"/>
    </row>
    <row r="8" spans="1:37" ht="26.25" customHeight="1">
      <c r="A8" s="569"/>
      <c r="B8" s="570"/>
      <c r="C8" s="571"/>
      <c r="D8" s="571"/>
      <c r="E8" s="571"/>
      <c r="F8" s="571"/>
      <c r="G8" s="572"/>
      <c r="H8" s="572"/>
      <c r="I8" s="572"/>
      <c r="J8" s="572"/>
      <c r="K8" s="572"/>
      <c r="L8" s="572"/>
      <c r="M8" s="572"/>
      <c r="N8" s="572"/>
      <c r="O8" s="572"/>
      <c r="P8" s="572"/>
      <c r="Q8" s="572"/>
      <c r="R8" s="572"/>
      <c r="S8" s="572"/>
      <c r="T8" s="572"/>
      <c r="U8" s="572"/>
      <c r="V8" s="572"/>
      <c r="W8" s="572"/>
      <c r="X8" s="572"/>
      <c r="Y8" s="578" t="str">
        <f t="shared" ref="Y8:Y13" si="1">IF(Q8="","",IF(-1&lt;=Q8,"(1)",IF(G8+M8&gt;=3,"(3)1","(3)2")))</f>
        <v/>
      </c>
      <c r="Z8" s="579"/>
      <c r="AA8" s="580" t="str">
        <f t="shared" si="0"/>
        <v/>
      </c>
      <c r="AB8" s="580"/>
      <c r="AC8" s="581"/>
      <c r="AD8" s="87"/>
      <c r="AE8" s="88">
        <f>IF(O8&gt;0.4,"0.4",O8)</f>
        <v>0</v>
      </c>
      <c r="AF8" s="88">
        <f>1.8-1.36*(G8*(AE8+S8)+M8*(AE8-Q8))^0.15-0.01*(6.14-G8)*((I8+0.5*K8)*AG8)^0.5</f>
        <v>1.8</v>
      </c>
      <c r="AG8" s="88">
        <f>IF(MAX(U8,W8)&lt;=0.9,MAX(U8,W8),"0.9")</f>
        <v>0</v>
      </c>
      <c r="AH8" s="88">
        <f>IF((G8+M8)&gt;=3,AI8,AJ8)</f>
        <v>1.8</v>
      </c>
      <c r="AI8" s="88">
        <f>1.8-1.47*(G8+M8)^0.08</f>
        <v>1.8</v>
      </c>
      <c r="AJ8" s="88">
        <f>1.8-1.36*(G8+M8)^0.15</f>
        <v>1.8</v>
      </c>
      <c r="AK8" s="87"/>
    </row>
    <row r="9" spans="1:37" ht="26.25" customHeight="1">
      <c r="A9" s="569"/>
      <c r="B9" s="570"/>
      <c r="C9" s="571"/>
      <c r="D9" s="571"/>
      <c r="E9" s="571"/>
      <c r="F9" s="571"/>
      <c r="G9" s="572"/>
      <c r="H9" s="572"/>
      <c r="I9" s="572"/>
      <c r="J9" s="572"/>
      <c r="K9" s="572"/>
      <c r="L9" s="572"/>
      <c r="M9" s="572"/>
      <c r="N9" s="572"/>
      <c r="O9" s="572"/>
      <c r="P9" s="572"/>
      <c r="Q9" s="572"/>
      <c r="R9" s="572"/>
      <c r="S9" s="572"/>
      <c r="T9" s="572"/>
      <c r="U9" s="572"/>
      <c r="V9" s="572"/>
      <c r="W9" s="572"/>
      <c r="X9" s="572"/>
      <c r="Y9" s="578" t="str">
        <f t="shared" si="1"/>
        <v/>
      </c>
      <c r="Z9" s="579"/>
      <c r="AA9" s="580" t="str">
        <f t="shared" si="0"/>
        <v/>
      </c>
      <c r="AB9" s="580"/>
      <c r="AC9" s="581"/>
      <c r="AD9" s="87"/>
      <c r="AE9" s="88">
        <f t="shared" ref="AE9:AE11" si="2">IF(O9&gt;0.4,"0.4",O9)</f>
        <v>0</v>
      </c>
      <c r="AF9" s="88">
        <f t="shared" ref="AF9:AF11" si="3">1.8-1.36*(G9*(AE9+S9)+M9*(AE9-Q9))^0.15-0.01*(6.14-G9)*((I9+0.5*K9)*AG9)^0.5</f>
        <v>1.8</v>
      </c>
      <c r="AG9" s="88">
        <f t="shared" ref="AG9:AG11" si="4">IF(MAX(U9,W9)&lt;=0.9,MAX(U9,W9),"0.9")</f>
        <v>0</v>
      </c>
      <c r="AH9" s="88">
        <f t="shared" ref="AH9:AH11" si="5">IF((G9+M9)&gt;=3,AI9,AJ9)</f>
        <v>1.8</v>
      </c>
      <c r="AI9" s="88">
        <f t="shared" ref="AI9:AI11" si="6">1.8-1.47*(G9+M9)^0.08</f>
        <v>1.8</v>
      </c>
      <c r="AJ9" s="88">
        <f t="shared" ref="AJ9:AJ11" si="7">1.8-1.36*(G9+M9)^0.15</f>
        <v>1.8</v>
      </c>
      <c r="AK9" s="87"/>
    </row>
    <row r="10" spans="1:37" ht="26.25" customHeight="1">
      <c r="A10" s="569"/>
      <c r="B10" s="570"/>
      <c r="C10" s="571"/>
      <c r="D10" s="571"/>
      <c r="E10" s="571"/>
      <c r="F10" s="571"/>
      <c r="G10" s="572"/>
      <c r="H10" s="572"/>
      <c r="I10" s="572"/>
      <c r="J10" s="572"/>
      <c r="K10" s="572"/>
      <c r="L10" s="572"/>
      <c r="M10" s="572"/>
      <c r="N10" s="572"/>
      <c r="O10" s="572"/>
      <c r="P10" s="572"/>
      <c r="Q10" s="572"/>
      <c r="R10" s="572"/>
      <c r="S10" s="572"/>
      <c r="T10" s="572"/>
      <c r="U10" s="572"/>
      <c r="V10" s="572"/>
      <c r="W10" s="572"/>
      <c r="X10" s="572"/>
      <c r="Y10" s="578" t="str">
        <f t="shared" si="1"/>
        <v/>
      </c>
      <c r="Z10" s="579"/>
      <c r="AA10" s="580" t="str">
        <f t="shared" si="0"/>
        <v/>
      </c>
      <c r="AB10" s="580"/>
      <c r="AC10" s="581"/>
      <c r="AD10" s="87"/>
      <c r="AE10" s="88">
        <f t="shared" si="2"/>
        <v>0</v>
      </c>
      <c r="AF10" s="88">
        <f t="shared" si="3"/>
        <v>1.8</v>
      </c>
      <c r="AG10" s="88">
        <f t="shared" si="4"/>
        <v>0</v>
      </c>
      <c r="AH10" s="88">
        <f t="shared" si="5"/>
        <v>1.8</v>
      </c>
      <c r="AI10" s="88">
        <f t="shared" si="6"/>
        <v>1.8</v>
      </c>
      <c r="AJ10" s="88">
        <f t="shared" si="7"/>
        <v>1.8</v>
      </c>
      <c r="AK10" s="87"/>
    </row>
    <row r="11" spans="1:37" ht="26.25" customHeight="1">
      <c r="A11" s="569"/>
      <c r="B11" s="570"/>
      <c r="C11" s="571"/>
      <c r="D11" s="571"/>
      <c r="E11" s="571"/>
      <c r="F11" s="571"/>
      <c r="G11" s="572"/>
      <c r="H11" s="572"/>
      <c r="I11" s="572"/>
      <c r="J11" s="572"/>
      <c r="K11" s="572"/>
      <c r="L11" s="572"/>
      <c r="M11" s="572"/>
      <c r="N11" s="572"/>
      <c r="O11" s="572"/>
      <c r="P11" s="572"/>
      <c r="Q11" s="572"/>
      <c r="R11" s="572"/>
      <c r="S11" s="572"/>
      <c r="T11" s="572"/>
      <c r="U11" s="572"/>
      <c r="V11" s="572"/>
      <c r="W11" s="572"/>
      <c r="X11" s="572"/>
      <c r="Y11" s="578" t="str">
        <f t="shared" si="1"/>
        <v/>
      </c>
      <c r="Z11" s="579"/>
      <c r="AA11" s="580" t="str">
        <f t="shared" si="0"/>
        <v/>
      </c>
      <c r="AB11" s="580"/>
      <c r="AC11" s="581"/>
      <c r="AD11" s="87"/>
      <c r="AE11" s="88">
        <f t="shared" si="2"/>
        <v>0</v>
      </c>
      <c r="AF11" s="88">
        <f t="shared" si="3"/>
        <v>1.8</v>
      </c>
      <c r="AG11" s="88">
        <f t="shared" si="4"/>
        <v>0</v>
      </c>
      <c r="AH11" s="88">
        <f t="shared" si="5"/>
        <v>1.8</v>
      </c>
      <c r="AI11" s="88">
        <f t="shared" si="6"/>
        <v>1.8</v>
      </c>
      <c r="AJ11" s="88">
        <f t="shared" si="7"/>
        <v>1.8</v>
      </c>
      <c r="AK11" s="87"/>
    </row>
    <row r="12" spans="1:37" ht="26.25" customHeight="1">
      <c r="A12" s="569"/>
      <c r="B12" s="570"/>
      <c r="C12" s="571"/>
      <c r="D12" s="571"/>
      <c r="E12" s="571"/>
      <c r="F12" s="571"/>
      <c r="G12" s="572"/>
      <c r="H12" s="572"/>
      <c r="I12" s="572"/>
      <c r="J12" s="572"/>
      <c r="K12" s="572"/>
      <c r="L12" s="572"/>
      <c r="M12" s="572"/>
      <c r="N12" s="572"/>
      <c r="O12" s="572"/>
      <c r="P12" s="572"/>
      <c r="Q12" s="572"/>
      <c r="R12" s="572"/>
      <c r="S12" s="572"/>
      <c r="T12" s="572"/>
      <c r="U12" s="572"/>
      <c r="V12" s="572"/>
      <c r="W12" s="572"/>
      <c r="X12" s="572"/>
      <c r="Y12" s="578" t="str">
        <f t="shared" si="1"/>
        <v/>
      </c>
      <c r="Z12" s="579"/>
      <c r="AA12" s="580" t="str">
        <f t="shared" si="0"/>
        <v/>
      </c>
      <c r="AB12" s="580"/>
      <c r="AC12" s="581"/>
      <c r="AD12" s="87"/>
      <c r="AE12" s="88">
        <f>IF(O12&gt;0.4,"0.4",O12)</f>
        <v>0</v>
      </c>
      <c r="AF12" s="88">
        <f>1.8-1.36*(G12*(AE12+S12)+M12*(AE12-Q12))^0.15-0.01*(6.14-G12)*((I12+0.5*K12)*AG12)^0.5</f>
        <v>1.8</v>
      </c>
      <c r="AG12" s="88">
        <f>IF(MAX(U12,W12)&lt;=0.9,MAX(U12,W12),"0.9")</f>
        <v>0</v>
      </c>
      <c r="AH12" s="88">
        <f>IF((G12+M12)&gt;=3,AI12,AJ12)</f>
        <v>1.8</v>
      </c>
      <c r="AI12" s="88">
        <f>1.8-1.47*(G12+M12)^0.08</f>
        <v>1.8</v>
      </c>
      <c r="AJ12" s="88">
        <f>1.8-1.36*(G12+M12)^0.15</f>
        <v>1.8</v>
      </c>
      <c r="AK12" s="87"/>
    </row>
    <row r="13" spans="1:37" ht="26.25" customHeight="1" thickBot="1">
      <c r="A13" s="587"/>
      <c r="B13" s="588"/>
      <c r="C13" s="589"/>
      <c r="D13" s="589"/>
      <c r="E13" s="589"/>
      <c r="F13" s="589"/>
      <c r="G13" s="582"/>
      <c r="H13" s="582"/>
      <c r="I13" s="582"/>
      <c r="J13" s="582"/>
      <c r="K13" s="582"/>
      <c r="L13" s="582"/>
      <c r="M13" s="582"/>
      <c r="N13" s="582"/>
      <c r="O13" s="582"/>
      <c r="P13" s="582"/>
      <c r="Q13" s="582"/>
      <c r="R13" s="582"/>
      <c r="S13" s="582"/>
      <c r="T13" s="582"/>
      <c r="U13" s="582"/>
      <c r="V13" s="582"/>
      <c r="W13" s="582"/>
      <c r="X13" s="582"/>
      <c r="Y13" s="583" t="str">
        <f t="shared" si="1"/>
        <v/>
      </c>
      <c r="Z13" s="584"/>
      <c r="AA13" s="585" t="str">
        <f t="shared" si="0"/>
        <v/>
      </c>
      <c r="AB13" s="585"/>
      <c r="AC13" s="586"/>
      <c r="AD13" s="87"/>
      <c r="AE13" s="88">
        <f>IF(O13&gt;0.4,"0.4",O13)</f>
        <v>0</v>
      </c>
      <c r="AF13" s="88">
        <f>1.8-1.36*(G13*(AE13+S13)+M13*(AE13-Q13))^0.15-0.01*(6.14-G13)*((I13+0.5*K13)*AG13)^0.5</f>
        <v>1.8</v>
      </c>
      <c r="AG13" s="88">
        <f>IF(MAX(U13,W13)&lt;=0.9,MAX(U13,W13),"0.9")</f>
        <v>0</v>
      </c>
      <c r="AH13" s="88">
        <f>IF((G13+M13)&gt;=3,AI13,AJ13)</f>
        <v>1.8</v>
      </c>
      <c r="AI13" s="88">
        <f>1.8-1.47*(G13+M13)^0.08</f>
        <v>1.8</v>
      </c>
      <c r="AJ13" s="88">
        <f>1.8-1.36*(G13+M13)^0.15</f>
        <v>1.8</v>
      </c>
      <c r="AK13" s="87"/>
    </row>
    <row r="14" spans="1:37" ht="26.25" customHeight="1">
      <c r="A14" s="87" t="s">
        <v>241</v>
      </c>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row>
    <row r="15" spans="1:37" ht="26.25" customHeight="1">
      <c r="A15" s="87" t="s">
        <v>242</v>
      </c>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row>
    <row r="16" spans="1:37">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row>
  </sheetData>
  <sheetProtection algorithmName="SHA-512" hashValue="addgAz/HEhujblJqI9cxvbUpCFHHAcNJqwYvS02gvEzMx6rKyTGyZjj48EeyQEjcSLTud//gjvz9ggHSxj+SDA==" saltValue="X/DhSe3DsqMJKHFK9WLNHQ==" spinCount="100000" sheet="1" objects="1" scenarios="1" selectLockedCells="1"/>
  <mergeCells count="120">
    <mergeCell ref="U13:V13"/>
    <mergeCell ref="W13:X13"/>
    <mergeCell ref="Y13:Z13"/>
    <mergeCell ref="AA13:AC13"/>
    <mergeCell ref="AA12:AC12"/>
    <mergeCell ref="A13:B13"/>
    <mergeCell ref="C13:F13"/>
    <mergeCell ref="G13:H13"/>
    <mergeCell ref="I13:J13"/>
    <mergeCell ref="K13:L13"/>
    <mergeCell ref="M13:N13"/>
    <mergeCell ref="O13:P13"/>
    <mergeCell ref="Q13:R13"/>
    <mergeCell ref="S13:T13"/>
    <mergeCell ref="O12:P12"/>
    <mergeCell ref="Q12:R12"/>
    <mergeCell ref="S12:T12"/>
    <mergeCell ref="U12:V12"/>
    <mergeCell ref="W12:X12"/>
    <mergeCell ref="Y12:Z12"/>
    <mergeCell ref="I9:J9"/>
    <mergeCell ref="K9:L9"/>
    <mergeCell ref="M9:N9"/>
    <mergeCell ref="O9:P9"/>
    <mergeCell ref="U11:V11"/>
    <mergeCell ref="W11:X11"/>
    <mergeCell ref="Y11:Z11"/>
    <mergeCell ref="AA11:AC11"/>
    <mergeCell ref="A12:B12"/>
    <mergeCell ref="C12:F12"/>
    <mergeCell ref="G12:H12"/>
    <mergeCell ref="I12:J12"/>
    <mergeCell ref="K12:L12"/>
    <mergeCell ref="M12:N12"/>
    <mergeCell ref="A11:B11"/>
    <mergeCell ref="C11:F11"/>
    <mergeCell ref="G11:H11"/>
    <mergeCell ref="I11:J11"/>
    <mergeCell ref="K11:L11"/>
    <mergeCell ref="M11:N11"/>
    <mergeCell ref="O11:P11"/>
    <mergeCell ref="Q11:R11"/>
    <mergeCell ref="S11:T11"/>
    <mergeCell ref="A10:B10"/>
    <mergeCell ref="C10:F10"/>
    <mergeCell ref="G10:H10"/>
    <mergeCell ref="I10:J10"/>
    <mergeCell ref="K10:L10"/>
    <mergeCell ref="M10:N10"/>
    <mergeCell ref="AA10:AC10"/>
    <mergeCell ref="O10:P10"/>
    <mergeCell ref="Q10:R10"/>
    <mergeCell ref="S10:T10"/>
    <mergeCell ref="U10:V10"/>
    <mergeCell ref="W10:X10"/>
    <mergeCell ref="Y10:Z10"/>
    <mergeCell ref="Q9:R9"/>
    <mergeCell ref="S9:T9"/>
    <mergeCell ref="Y7:Z7"/>
    <mergeCell ref="AA7:AC7"/>
    <mergeCell ref="A8:B8"/>
    <mergeCell ref="C8:F8"/>
    <mergeCell ref="G8:H8"/>
    <mergeCell ref="I8:J8"/>
    <mergeCell ref="K8:L8"/>
    <mergeCell ref="M8:N8"/>
    <mergeCell ref="AA8:AC8"/>
    <mergeCell ref="O8:P8"/>
    <mergeCell ref="Q8:R8"/>
    <mergeCell ref="S8:T8"/>
    <mergeCell ref="U8:V8"/>
    <mergeCell ref="W8:X8"/>
    <mergeCell ref="Y8:Z8"/>
    <mergeCell ref="U9:V9"/>
    <mergeCell ref="W9:X9"/>
    <mergeCell ref="Y9:Z9"/>
    <mergeCell ref="AA9:AC9"/>
    <mergeCell ref="A9:B9"/>
    <mergeCell ref="C9:F9"/>
    <mergeCell ref="G9:H9"/>
    <mergeCell ref="AA6:AC6"/>
    <mergeCell ref="A7:B7"/>
    <mergeCell ref="C7:F7"/>
    <mergeCell ref="G7:H7"/>
    <mergeCell ref="I7:J7"/>
    <mergeCell ref="K7:L7"/>
    <mergeCell ref="M7:N7"/>
    <mergeCell ref="O7:P7"/>
    <mergeCell ref="Q7:R7"/>
    <mergeCell ref="S7:T7"/>
    <mergeCell ref="O6:P6"/>
    <mergeCell ref="Q6:R6"/>
    <mergeCell ref="S6:T6"/>
    <mergeCell ref="U6:V6"/>
    <mergeCell ref="W6:X6"/>
    <mergeCell ref="Y6:Z6"/>
    <mergeCell ref="A6:B6"/>
    <mergeCell ref="C6:F6"/>
    <mergeCell ref="G6:H6"/>
    <mergeCell ref="I6:J6"/>
    <mergeCell ref="K6:L6"/>
    <mergeCell ref="M6:N6"/>
    <mergeCell ref="U7:V7"/>
    <mergeCell ref="W7:X7"/>
    <mergeCell ref="S4:T5"/>
    <mergeCell ref="U4:V5"/>
    <mergeCell ref="W4:X5"/>
    <mergeCell ref="Y4:Z5"/>
    <mergeCell ref="AA4:AC5"/>
    <mergeCell ref="AF4:AJ4"/>
    <mergeCell ref="A1:AC1"/>
    <mergeCell ref="A2:AC2"/>
    <mergeCell ref="A4:B5"/>
    <mergeCell ref="C4:F5"/>
    <mergeCell ref="G4:H5"/>
    <mergeCell ref="I4:J5"/>
    <mergeCell ref="K4:L5"/>
    <mergeCell ref="M4:N5"/>
    <mergeCell ref="O4:P5"/>
    <mergeCell ref="Q4:R5"/>
  </mergeCells>
  <phoneticPr fontId="4"/>
  <conditionalFormatting sqref="A6:B6">
    <cfRule type="expression" dxfId="200" priority="200" stopIfTrue="1">
      <formula>$AE$2&lt;&gt;2</formula>
    </cfRule>
    <cfRule type="expression" dxfId="199" priority="201" stopIfTrue="1">
      <formula>$AE$2&lt;&gt;2</formula>
    </cfRule>
  </conditionalFormatting>
  <conditionalFormatting sqref="C6:F6">
    <cfRule type="expression" dxfId="198" priority="196" stopIfTrue="1">
      <formula>$AE$2&lt;&gt;2</formula>
    </cfRule>
    <cfRule type="expression" dxfId="197" priority="197" stopIfTrue="1">
      <formula>$AE$2&lt;&gt;2</formula>
    </cfRule>
    <cfRule type="expression" dxfId="196" priority="198" stopIfTrue="1">
      <formula>$AE$2&lt;&gt;2</formula>
    </cfRule>
    <cfRule type="expression" dxfId="195" priority="199" stopIfTrue="1">
      <formula>$AE$2&lt;&gt;2</formula>
    </cfRule>
  </conditionalFormatting>
  <conditionalFormatting sqref="G6:H6">
    <cfRule type="expression" dxfId="194" priority="194" stopIfTrue="1">
      <formula>$AE$2&lt;&gt;2</formula>
    </cfRule>
    <cfRule type="expression" dxfId="193" priority="195" stopIfTrue="1">
      <formula>$AE$2&lt;&gt;2</formula>
    </cfRule>
  </conditionalFormatting>
  <conditionalFormatting sqref="I6:J6">
    <cfRule type="expression" dxfId="192" priority="192" stopIfTrue="1">
      <formula>$AE$2&lt;&gt;2</formula>
    </cfRule>
    <cfRule type="expression" dxfId="191" priority="193" stopIfTrue="1">
      <formula>$AE$2&lt;&gt;2</formula>
    </cfRule>
  </conditionalFormatting>
  <conditionalFormatting sqref="K6:L6">
    <cfRule type="expression" dxfId="190" priority="190" stopIfTrue="1">
      <formula>$AE$2&lt;&gt;2</formula>
    </cfRule>
    <cfRule type="expression" dxfId="189" priority="191" stopIfTrue="1">
      <formula>$AE$2&lt;&gt;2</formula>
    </cfRule>
  </conditionalFormatting>
  <conditionalFormatting sqref="M6:N6">
    <cfRule type="expression" dxfId="188" priority="188" stopIfTrue="1">
      <formula>$AE$2&lt;&gt;2</formula>
    </cfRule>
    <cfRule type="expression" dxfId="187" priority="189" stopIfTrue="1">
      <formula>$AE$2&lt;&gt;2</formula>
    </cfRule>
  </conditionalFormatting>
  <conditionalFormatting sqref="O6:P6">
    <cfRule type="expression" dxfId="186" priority="186" stopIfTrue="1">
      <formula>$AE$2&lt;&gt;2</formula>
    </cfRule>
    <cfRule type="expression" dxfId="185" priority="187" stopIfTrue="1">
      <formula>$AE$2&lt;&gt;2</formula>
    </cfRule>
  </conditionalFormatting>
  <conditionalFormatting sqref="Q6:R6">
    <cfRule type="expression" dxfId="184" priority="184" stopIfTrue="1">
      <formula>$AE$2&lt;&gt;2</formula>
    </cfRule>
    <cfRule type="expression" dxfId="183" priority="185" stopIfTrue="1">
      <formula>$AE$2&lt;&gt;2</formula>
    </cfRule>
  </conditionalFormatting>
  <conditionalFormatting sqref="S6:T6">
    <cfRule type="expression" dxfId="182" priority="182" stopIfTrue="1">
      <formula>$AE$2&lt;&gt;2</formula>
    </cfRule>
    <cfRule type="expression" dxfId="181" priority="183" stopIfTrue="1">
      <formula>$AE$2&lt;&gt;2</formula>
    </cfRule>
  </conditionalFormatting>
  <conditionalFormatting sqref="U6:V6">
    <cfRule type="expression" dxfId="180" priority="180" stopIfTrue="1">
      <formula>$AE$2&lt;&gt;2</formula>
    </cfRule>
    <cfRule type="expression" dxfId="179" priority="181" stopIfTrue="1">
      <formula>$AE$2&lt;&gt;2</formula>
    </cfRule>
  </conditionalFormatting>
  <conditionalFormatting sqref="W6:X6">
    <cfRule type="expression" dxfId="178" priority="178" stopIfTrue="1">
      <formula>$AE$2&lt;&gt;2</formula>
    </cfRule>
    <cfRule type="expression" dxfId="177" priority="179" stopIfTrue="1">
      <formula>$AE$2&lt;&gt;2</formula>
    </cfRule>
  </conditionalFormatting>
  <conditionalFormatting sqref="A7:B7">
    <cfRule type="expression" dxfId="176" priority="176" stopIfTrue="1">
      <formula>$AE$2&lt;&gt;2</formula>
    </cfRule>
    <cfRule type="expression" dxfId="175" priority="177" stopIfTrue="1">
      <formula>$AE$2&lt;&gt;2</formula>
    </cfRule>
  </conditionalFormatting>
  <conditionalFormatting sqref="C7:F7">
    <cfRule type="expression" dxfId="174" priority="172" stopIfTrue="1">
      <formula>$AE$2&lt;&gt;2</formula>
    </cfRule>
    <cfRule type="expression" dxfId="173" priority="173" stopIfTrue="1">
      <formula>$AE$2&lt;&gt;2</formula>
    </cfRule>
    <cfRule type="expression" dxfId="172" priority="174" stopIfTrue="1">
      <formula>$AE$2&lt;&gt;2</formula>
    </cfRule>
    <cfRule type="expression" dxfId="171" priority="175" stopIfTrue="1">
      <formula>$AE$2&lt;&gt;2</formula>
    </cfRule>
  </conditionalFormatting>
  <conditionalFormatting sqref="G7:H7">
    <cfRule type="expression" dxfId="170" priority="170" stopIfTrue="1">
      <formula>$AE$2&lt;&gt;2</formula>
    </cfRule>
    <cfRule type="expression" dxfId="169" priority="171" stopIfTrue="1">
      <formula>$AE$2&lt;&gt;2</formula>
    </cfRule>
  </conditionalFormatting>
  <conditionalFormatting sqref="I7:J7">
    <cfRule type="expression" dxfId="168" priority="168" stopIfTrue="1">
      <formula>$AE$2&lt;&gt;2</formula>
    </cfRule>
    <cfRule type="expression" dxfId="167" priority="169" stopIfTrue="1">
      <formula>$AE$2&lt;&gt;2</formula>
    </cfRule>
  </conditionalFormatting>
  <conditionalFormatting sqref="K7:L7">
    <cfRule type="expression" dxfId="166" priority="166" stopIfTrue="1">
      <formula>$AE$2&lt;&gt;2</formula>
    </cfRule>
    <cfRule type="expression" dxfId="165" priority="167" stopIfTrue="1">
      <formula>$AE$2&lt;&gt;2</formula>
    </cfRule>
  </conditionalFormatting>
  <conditionalFormatting sqref="M7:N7">
    <cfRule type="expression" dxfId="164" priority="164" stopIfTrue="1">
      <formula>$AE$2&lt;&gt;2</formula>
    </cfRule>
    <cfRule type="expression" dxfId="163" priority="165" stopIfTrue="1">
      <formula>$AE$2&lt;&gt;2</formula>
    </cfRule>
  </conditionalFormatting>
  <conditionalFormatting sqref="O7:P7">
    <cfRule type="expression" dxfId="162" priority="162" stopIfTrue="1">
      <formula>$AE$2&lt;&gt;2</formula>
    </cfRule>
    <cfRule type="expression" dxfId="161" priority="163" stopIfTrue="1">
      <formula>$AE$2&lt;&gt;2</formula>
    </cfRule>
  </conditionalFormatting>
  <conditionalFormatting sqref="Q7:R7">
    <cfRule type="expression" dxfId="160" priority="160" stopIfTrue="1">
      <formula>$AE$2&lt;&gt;2</formula>
    </cfRule>
    <cfRule type="expression" dxfId="159" priority="161" stopIfTrue="1">
      <formula>$AE$2&lt;&gt;2</formula>
    </cfRule>
  </conditionalFormatting>
  <conditionalFormatting sqref="S7:T7">
    <cfRule type="expression" dxfId="158" priority="158" stopIfTrue="1">
      <formula>$AE$2&lt;&gt;2</formula>
    </cfRule>
    <cfRule type="expression" dxfId="157" priority="159" stopIfTrue="1">
      <formula>$AE$2&lt;&gt;2</formula>
    </cfRule>
  </conditionalFormatting>
  <conditionalFormatting sqref="U7:V7">
    <cfRule type="expression" dxfId="156" priority="157" stopIfTrue="1">
      <formula>$AE$2&lt;&gt;2</formula>
    </cfRule>
  </conditionalFormatting>
  <conditionalFormatting sqref="U7:V7">
    <cfRule type="expression" dxfId="155" priority="156" stopIfTrue="1">
      <formula>$AE$2&lt;&gt;2</formula>
    </cfRule>
  </conditionalFormatting>
  <conditionalFormatting sqref="W7:X7">
    <cfRule type="expression" dxfId="154" priority="155" stopIfTrue="1">
      <formula>$AE$2&lt;&gt;2</formula>
    </cfRule>
  </conditionalFormatting>
  <conditionalFormatting sqref="W7:X7">
    <cfRule type="expression" dxfId="153" priority="154" stopIfTrue="1">
      <formula>$AE$2&lt;&gt;2</formula>
    </cfRule>
  </conditionalFormatting>
  <conditionalFormatting sqref="A8:B8">
    <cfRule type="expression" dxfId="152" priority="152" stopIfTrue="1">
      <formula>$AE$2&lt;&gt;2</formula>
    </cfRule>
    <cfRule type="expression" dxfId="151" priority="153" stopIfTrue="1">
      <formula>$AE$2&lt;&gt;2</formula>
    </cfRule>
  </conditionalFormatting>
  <conditionalFormatting sqref="C8:F8">
    <cfRule type="expression" dxfId="150" priority="148" stopIfTrue="1">
      <formula>$AE$2&lt;&gt;2</formula>
    </cfRule>
    <cfRule type="expression" dxfId="149" priority="149" stopIfTrue="1">
      <formula>$AE$2&lt;&gt;2</formula>
    </cfRule>
    <cfRule type="expression" dxfId="148" priority="150" stopIfTrue="1">
      <formula>$AE$2&lt;&gt;2</formula>
    </cfRule>
    <cfRule type="expression" dxfId="147" priority="151" stopIfTrue="1">
      <formula>$AE$2&lt;&gt;2</formula>
    </cfRule>
  </conditionalFormatting>
  <conditionalFormatting sqref="G8:H8">
    <cfRule type="expression" dxfId="146" priority="146" stopIfTrue="1">
      <formula>$AE$2&lt;&gt;2</formula>
    </cfRule>
    <cfRule type="expression" dxfId="145" priority="147" stopIfTrue="1">
      <formula>$AE$2&lt;&gt;2</formula>
    </cfRule>
  </conditionalFormatting>
  <conditionalFormatting sqref="I8:J8">
    <cfRule type="expression" dxfId="144" priority="144" stopIfTrue="1">
      <formula>$AE$2&lt;&gt;2</formula>
    </cfRule>
    <cfRule type="expression" dxfId="143" priority="145" stopIfTrue="1">
      <formula>$AE$2&lt;&gt;2</formula>
    </cfRule>
  </conditionalFormatting>
  <conditionalFormatting sqref="K8:L8">
    <cfRule type="expression" dxfId="142" priority="142" stopIfTrue="1">
      <formula>$AE$2&lt;&gt;2</formula>
    </cfRule>
    <cfRule type="expression" dxfId="141" priority="143" stopIfTrue="1">
      <formula>$AE$2&lt;&gt;2</formula>
    </cfRule>
  </conditionalFormatting>
  <conditionalFormatting sqref="M8:N8">
    <cfRule type="expression" dxfId="140" priority="141" stopIfTrue="1">
      <formula>$AE$2&lt;&gt;2</formula>
    </cfRule>
  </conditionalFormatting>
  <conditionalFormatting sqref="M8:N8">
    <cfRule type="expression" dxfId="139" priority="140" stopIfTrue="1">
      <formula>$AE$2&lt;&gt;2</formula>
    </cfRule>
  </conditionalFormatting>
  <conditionalFormatting sqref="O8:P8">
    <cfRule type="expression" dxfId="138" priority="139" stopIfTrue="1">
      <formula>$AE$2&lt;&gt;2</formula>
    </cfRule>
  </conditionalFormatting>
  <conditionalFormatting sqref="O8:P8">
    <cfRule type="expression" dxfId="137" priority="138" stopIfTrue="1">
      <formula>$AE$2&lt;&gt;2</formula>
    </cfRule>
  </conditionalFormatting>
  <conditionalFormatting sqref="Q8:R8">
    <cfRule type="expression" dxfId="136" priority="137" stopIfTrue="1">
      <formula>$AE$2&lt;&gt;2</formula>
    </cfRule>
  </conditionalFormatting>
  <conditionalFormatting sqref="Q8:R8">
    <cfRule type="expression" dxfId="135" priority="136" stopIfTrue="1">
      <formula>$AE$2&lt;&gt;2</formula>
    </cfRule>
  </conditionalFormatting>
  <conditionalFormatting sqref="S8:T8">
    <cfRule type="expression" dxfId="134" priority="135" stopIfTrue="1">
      <formula>$AE$2&lt;&gt;2</formula>
    </cfRule>
  </conditionalFormatting>
  <conditionalFormatting sqref="S8:T8">
    <cfRule type="expression" dxfId="133" priority="134" stopIfTrue="1">
      <formula>$AE$2&lt;&gt;2</formula>
    </cfRule>
  </conditionalFormatting>
  <conditionalFormatting sqref="U8:V8">
    <cfRule type="expression" dxfId="132" priority="133" stopIfTrue="1">
      <formula>$AE$2&lt;&gt;2</formula>
    </cfRule>
  </conditionalFormatting>
  <conditionalFormatting sqref="U8:V8">
    <cfRule type="expression" dxfId="131" priority="132" stopIfTrue="1">
      <formula>$AE$2&lt;&gt;2</formula>
    </cfRule>
  </conditionalFormatting>
  <conditionalFormatting sqref="W8:X8">
    <cfRule type="expression" dxfId="130" priority="131" stopIfTrue="1">
      <formula>$AE$2&lt;&gt;2</formula>
    </cfRule>
  </conditionalFormatting>
  <conditionalFormatting sqref="W8:X8">
    <cfRule type="expression" dxfId="129" priority="130" stopIfTrue="1">
      <formula>$AE$2&lt;&gt;2</formula>
    </cfRule>
  </conditionalFormatting>
  <conditionalFormatting sqref="A9:B9">
    <cfRule type="expression" dxfId="128" priority="128" stopIfTrue="1">
      <formula>$AE$2&lt;&gt;2</formula>
    </cfRule>
    <cfRule type="expression" dxfId="127" priority="129" stopIfTrue="1">
      <formula>$AE$2&lt;&gt;2</formula>
    </cfRule>
  </conditionalFormatting>
  <conditionalFormatting sqref="C9:F9">
    <cfRule type="expression" dxfId="126" priority="124" stopIfTrue="1">
      <formula>$AE$2&lt;&gt;2</formula>
    </cfRule>
    <cfRule type="expression" dxfId="125" priority="125" stopIfTrue="1">
      <formula>$AE$2&lt;&gt;2</formula>
    </cfRule>
    <cfRule type="expression" dxfId="124" priority="126" stopIfTrue="1">
      <formula>$AE$2&lt;&gt;2</formula>
    </cfRule>
    <cfRule type="expression" dxfId="123" priority="127" stopIfTrue="1">
      <formula>$AE$2&lt;&gt;2</formula>
    </cfRule>
  </conditionalFormatting>
  <conditionalFormatting sqref="G9:H9">
    <cfRule type="expression" dxfId="122" priority="122" stopIfTrue="1">
      <formula>$AE$2&lt;&gt;2</formula>
    </cfRule>
    <cfRule type="expression" dxfId="121" priority="123" stopIfTrue="1">
      <formula>$AE$2&lt;&gt;2</formula>
    </cfRule>
  </conditionalFormatting>
  <conditionalFormatting sqref="I9:J9">
    <cfRule type="expression" dxfId="120" priority="120" stopIfTrue="1">
      <formula>$AE$2&lt;&gt;2</formula>
    </cfRule>
    <cfRule type="expression" dxfId="119" priority="121" stopIfTrue="1">
      <formula>$AE$2&lt;&gt;2</formula>
    </cfRule>
  </conditionalFormatting>
  <conditionalFormatting sqref="K9:L9">
    <cfRule type="expression" dxfId="118" priority="118" stopIfTrue="1">
      <formula>$AE$2&lt;&gt;2</formula>
    </cfRule>
    <cfRule type="expression" dxfId="117" priority="119" stopIfTrue="1">
      <formula>$AE$2&lt;&gt;2</formula>
    </cfRule>
  </conditionalFormatting>
  <conditionalFormatting sqref="M9:N9">
    <cfRule type="expression" dxfId="116" priority="117" stopIfTrue="1">
      <formula>$AE$2&lt;&gt;2</formula>
    </cfRule>
  </conditionalFormatting>
  <conditionalFormatting sqref="M9:N9">
    <cfRule type="expression" dxfId="115" priority="116" stopIfTrue="1">
      <formula>$AE$2&lt;&gt;2</formula>
    </cfRule>
  </conditionalFormatting>
  <conditionalFormatting sqref="O9:P9">
    <cfRule type="expression" dxfId="114" priority="115" stopIfTrue="1">
      <formula>$AE$2&lt;&gt;2</formula>
    </cfRule>
  </conditionalFormatting>
  <conditionalFormatting sqref="O9:P9">
    <cfRule type="expression" dxfId="113" priority="114" stopIfTrue="1">
      <formula>$AE$2&lt;&gt;2</formula>
    </cfRule>
  </conditionalFormatting>
  <conditionalFormatting sqref="Q9:R9">
    <cfRule type="expression" dxfId="112" priority="113" stopIfTrue="1">
      <formula>$AE$2&lt;&gt;2</formula>
    </cfRule>
  </conditionalFormatting>
  <conditionalFormatting sqref="Q9:R9">
    <cfRule type="expression" dxfId="111" priority="112" stopIfTrue="1">
      <formula>$AE$2&lt;&gt;2</formula>
    </cfRule>
  </conditionalFormatting>
  <conditionalFormatting sqref="S9:T9">
    <cfRule type="expression" dxfId="110" priority="111" stopIfTrue="1">
      <formula>$AE$2&lt;&gt;2</formula>
    </cfRule>
  </conditionalFormatting>
  <conditionalFormatting sqref="S9:T9">
    <cfRule type="expression" dxfId="109" priority="110" stopIfTrue="1">
      <formula>$AE$2&lt;&gt;2</formula>
    </cfRule>
  </conditionalFormatting>
  <conditionalFormatting sqref="U9:V9">
    <cfRule type="expression" dxfId="108" priority="109" stopIfTrue="1">
      <formula>$AE$2&lt;&gt;2</formula>
    </cfRule>
  </conditionalFormatting>
  <conditionalFormatting sqref="U9:V9">
    <cfRule type="expression" dxfId="107" priority="108" stopIfTrue="1">
      <formula>$AE$2&lt;&gt;2</formula>
    </cfRule>
  </conditionalFormatting>
  <conditionalFormatting sqref="W9:X9">
    <cfRule type="expression" dxfId="106" priority="107" stopIfTrue="1">
      <formula>$AE$2&lt;&gt;2</formula>
    </cfRule>
  </conditionalFormatting>
  <conditionalFormatting sqref="W9:X9">
    <cfRule type="expression" dxfId="105" priority="106" stopIfTrue="1">
      <formula>$AE$2&lt;&gt;2</formula>
    </cfRule>
  </conditionalFormatting>
  <conditionalFormatting sqref="A10:B10">
    <cfRule type="expression" dxfId="104" priority="104" stopIfTrue="1">
      <formula>$AE$2&lt;&gt;2</formula>
    </cfRule>
    <cfRule type="expression" dxfId="103" priority="105" stopIfTrue="1">
      <formula>$AE$2&lt;&gt;2</formula>
    </cfRule>
  </conditionalFormatting>
  <conditionalFormatting sqref="C10:F10">
    <cfRule type="expression" dxfId="102" priority="100" stopIfTrue="1">
      <formula>$AE$2&lt;&gt;2</formula>
    </cfRule>
    <cfRule type="expression" dxfId="101" priority="101" stopIfTrue="1">
      <formula>$AE$2&lt;&gt;2</formula>
    </cfRule>
    <cfRule type="expression" dxfId="100" priority="102" stopIfTrue="1">
      <formula>$AE$2&lt;&gt;2</formula>
    </cfRule>
    <cfRule type="expression" dxfId="99" priority="103" stopIfTrue="1">
      <formula>$AE$2&lt;&gt;2</formula>
    </cfRule>
  </conditionalFormatting>
  <conditionalFormatting sqref="G10:H10">
    <cfRule type="expression" dxfId="98" priority="98" stopIfTrue="1">
      <formula>$AE$2&lt;&gt;2</formula>
    </cfRule>
    <cfRule type="expression" dxfId="97" priority="99" stopIfTrue="1">
      <formula>$AE$2&lt;&gt;2</formula>
    </cfRule>
  </conditionalFormatting>
  <conditionalFormatting sqref="I10:J10">
    <cfRule type="expression" dxfId="96" priority="97" stopIfTrue="1">
      <formula>$AE$2&lt;&gt;2</formula>
    </cfRule>
  </conditionalFormatting>
  <conditionalFormatting sqref="I10:J10">
    <cfRule type="expression" dxfId="95" priority="96" stopIfTrue="1">
      <formula>$AE$2&lt;&gt;2</formula>
    </cfRule>
  </conditionalFormatting>
  <conditionalFormatting sqref="K10:L10">
    <cfRule type="expression" dxfId="94" priority="95" stopIfTrue="1">
      <formula>$AE$2&lt;&gt;2</formula>
    </cfRule>
  </conditionalFormatting>
  <conditionalFormatting sqref="K10:L10">
    <cfRule type="expression" dxfId="93" priority="94" stopIfTrue="1">
      <formula>$AE$2&lt;&gt;2</formula>
    </cfRule>
  </conditionalFormatting>
  <conditionalFormatting sqref="M10:N10">
    <cfRule type="expression" dxfId="92" priority="93" stopIfTrue="1">
      <formula>$AE$2&lt;&gt;2</formula>
    </cfRule>
  </conditionalFormatting>
  <conditionalFormatting sqref="M10:N10">
    <cfRule type="expression" dxfId="91" priority="92" stopIfTrue="1">
      <formula>$AE$2&lt;&gt;2</formula>
    </cfRule>
  </conditionalFormatting>
  <conditionalFormatting sqref="O10:P10">
    <cfRule type="expression" dxfId="90" priority="91" stopIfTrue="1">
      <formula>$AE$2&lt;&gt;2</formula>
    </cfRule>
  </conditionalFormatting>
  <conditionalFormatting sqref="O10:P10">
    <cfRule type="expression" dxfId="89" priority="90" stopIfTrue="1">
      <formula>$AE$2&lt;&gt;2</formula>
    </cfRule>
  </conditionalFormatting>
  <conditionalFormatting sqref="Q10:R10">
    <cfRule type="expression" dxfId="88" priority="89" stopIfTrue="1">
      <formula>$AE$2&lt;&gt;2</formula>
    </cfRule>
  </conditionalFormatting>
  <conditionalFormatting sqref="Q10:R10">
    <cfRule type="expression" dxfId="87" priority="88" stopIfTrue="1">
      <formula>$AE$2&lt;&gt;2</formula>
    </cfRule>
  </conditionalFormatting>
  <conditionalFormatting sqref="S10:T10">
    <cfRule type="expression" dxfId="86" priority="87" stopIfTrue="1">
      <formula>$AE$2&lt;&gt;2</formula>
    </cfRule>
  </conditionalFormatting>
  <conditionalFormatting sqref="S10:T10">
    <cfRule type="expression" dxfId="85" priority="86" stopIfTrue="1">
      <formula>$AE$2&lt;&gt;2</formula>
    </cfRule>
  </conditionalFormatting>
  <conditionalFormatting sqref="U10:V10">
    <cfRule type="expression" dxfId="84" priority="85" stopIfTrue="1">
      <formula>$AE$2&lt;&gt;2</formula>
    </cfRule>
  </conditionalFormatting>
  <conditionalFormatting sqref="U10:V10">
    <cfRule type="expression" dxfId="83" priority="84" stopIfTrue="1">
      <formula>$AE$2&lt;&gt;2</formula>
    </cfRule>
  </conditionalFormatting>
  <conditionalFormatting sqref="W10:X10">
    <cfRule type="expression" dxfId="82" priority="83" stopIfTrue="1">
      <formula>$AE$2&lt;&gt;2</formula>
    </cfRule>
  </conditionalFormatting>
  <conditionalFormatting sqref="W10:X10">
    <cfRule type="expression" dxfId="81" priority="82" stopIfTrue="1">
      <formula>$AE$2&lt;&gt;2</formula>
    </cfRule>
  </conditionalFormatting>
  <conditionalFormatting sqref="A11:B11">
    <cfRule type="expression" dxfId="80" priority="80" stopIfTrue="1">
      <formula>$AE$2&lt;&gt;2</formula>
    </cfRule>
    <cfRule type="expression" dxfId="79" priority="81" stopIfTrue="1">
      <formula>$AE$2&lt;&gt;2</formula>
    </cfRule>
  </conditionalFormatting>
  <conditionalFormatting sqref="C11:F11">
    <cfRule type="expression" dxfId="78" priority="76" stopIfTrue="1">
      <formula>$AE$2&lt;&gt;2</formula>
    </cfRule>
    <cfRule type="expression" dxfId="77" priority="77" stopIfTrue="1">
      <formula>$AE$2&lt;&gt;2</formula>
    </cfRule>
    <cfRule type="expression" dxfId="76" priority="78" stopIfTrue="1">
      <formula>$AE$2&lt;&gt;2</formula>
    </cfRule>
    <cfRule type="expression" dxfId="75" priority="79" stopIfTrue="1">
      <formula>$AE$2&lt;&gt;2</formula>
    </cfRule>
  </conditionalFormatting>
  <conditionalFormatting sqref="G11:H11">
    <cfRule type="expression" dxfId="74" priority="74" stopIfTrue="1">
      <formula>$AE$2&lt;&gt;2</formula>
    </cfRule>
    <cfRule type="expression" dxfId="73" priority="75" stopIfTrue="1">
      <formula>$AE$2&lt;&gt;2</formula>
    </cfRule>
  </conditionalFormatting>
  <conditionalFormatting sqref="I11:J11">
    <cfRule type="expression" dxfId="72" priority="73" stopIfTrue="1">
      <formula>$AE$2&lt;&gt;2</formula>
    </cfRule>
  </conditionalFormatting>
  <conditionalFormatting sqref="I11:J11">
    <cfRule type="expression" dxfId="71" priority="72" stopIfTrue="1">
      <formula>$AE$2&lt;&gt;2</formula>
    </cfRule>
  </conditionalFormatting>
  <conditionalFormatting sqref="K11:L11">
    <cfRule type="expression" dxfId="70" priority="71" stopIfTrue="1">
      <formula>$AE$2&lt;&gt;2</formula>
    </cfRule>
  </conditionalFormatting>
  <conditionalFormatting sqref="K11:L11">
    <cfRule type="expression" dxfId="69" priority="70" stopIfTrue="1">
      <formula>$AE$2&lt;&gt;2</formula>
    </cfRule>
  </conditionalFormatting>
  <conditionalFormatting sqref="M11:N11">
    <cfRule type="expression" dxfId="68" priority="69" stopIfTrue="1">
      <formula>$AE$2&lt;&gt;2</formula>
    </cfRule>
  </conditionalFormatting>
  <conditionalFormatting sqref="M11:N11">
    <cfRule type="expression" dxfId="67" priority="68" stopIfTrue="1">
      <formula>$AE$2&lt;&gt;2</formula>
    </cfRule>
  </conditionalFormatting>
  <conditionalFormatting sqref="O11:P11">
    <cfRule type="expression" dxfId="66" priority="67" stopIfTrue="1">
      <formula>$AE$2&lt;&gt;2</formula>
    </cfRule>
  </conditionalFormatting>
  <conditionalFormatting sqref="O11:P11">
    <cfRule type="expression" dxfId="65" priority="66" stopIfTrue="1">
      <formula>$AE$2&lt;&gt;2</formula>
    </cfRule>
  </conditionalFormatting>
  <conditionalFormatting sqref="Q11:R11">
    <cfRule type="expression" dxfId="64" priority="65" stopIfTrue="1">
      <formula>$AE$2&lt;&gt;2</formula>
    </cfRule>
  </conditionalFormatting>
  <conditionalFormatting sqref="Q11:R11">
    <cfRule type="expression" dxfId="63" priority="64" stopIfTrue="1">
      <formula>$AE$2&lt;&gt;2</formula>
    </cfRule>
  </conditionalFormatting>
  <conditionalFormatting sqref="S11:T11">
    <cfRule type="expression" dxfId="62" priority="63" stopIfTrue="1">
      <formula>$AE$2&lt;&gt;2</formula>
    </cfRule>
  </conditionalFormatting>
  <conditionalFormatting sqref="S11:T11">
    <cfRule type="expression" dxfId="61" priority="62" stopIfTrue="1">
      <formula>$AE$2&lt;&gt;2</formula>
    </cfRule>
  </conditionalFormatting>
  <conditionalFormatting sqref="U11:V11">
    <cfRule type="expression" dxfId="60" priority="61" stopIfTrue="1">
      <formula>$AE$2&lt;&gt;2</formula>
    </cfRule>
  </conditionalFormatting>
  <conditionalFormatting sqref="U11:V11">
    <cfRule type="expression" dxfId="59" priority="60" stopIfTrue="1">
      <formula>$AE$2&lt;&gt;2</formula>
    </cfRule>
  </conditionalFormatting>
  <conditionalFormatting sqref="W11:X11">
    <cfRule type="expression" dxfId="58" priority="59" stopIfTrue="1">
      <formula>$AE$2&lt;&gt;2</formula>
    </cfRule>
  </conditionalFormatting>
  <conditionalFormatting sqref="W11:X11">
    <cfRule type="expression" dxfId="57" priority="58" stopIfTrue="1">
      <formula>$AE$2&lt;&gt;2</formula>
    </cfRule>
  </conditionalFormatting>
  <conditionalFormatting sqref="A12:B12">
    <cfRule type="expression" dxfId="56" priority="56" stopIfTrue="1">
      <formula>$AE$2&lt;&gt;2</formula>
    </cfRule>
    <cfRule type="expression" dxfId="55" priority="57" stopIfTrue="1">
      <formula>$AE$2&lt;&gt;2</formula>
    </cfRule>
  </conditionalFormatting>
  <conditionalFormatting sqref="C12:F12">
    <cfRule type="expression" dxfId="54" priority="52" stopIfTrue="1">
      <formula>$AE$2&lt;&gt;2</formula>
    </cfRule>
    <cfRule type="expression" dxfId="53" priority="53" stopIfTrue="1">
      <formula>$AE$2&lt;&gt;2</formula>
    </cfRule>
    <cfRule type="expression" dxfId="52" priority="54" stopIfTrue="1">
      <formula>$AE$2&lt;&gt;2</formula>
    </cfRule>
    <cfRule type="expression" dxfId="51" priority="55" stopIfTrue="1">
      <formula>$AE$2&lt;&gt;2</formula>
    </cfRule>
  </conditionalFormatting>
  <conditionalFormatting sqref="G12:H12">
    <cfRule type="expression" dxfId="50" priority="50" stopIfTrue="1">
      <formula>$AE$2&lt;&gt;2</formula>
    </cfRule>
    <cfRule type="expression" dxfId="49" priority="51" stopIfTrue="1">
      <formula>$AE$2&lt;&gt;2</formula>
    </cfRule>
  </conditionalFormatting>
  <conditionalFormatting sqref="I12:J12">
    <cfRule type="expression" dxfId="48" priority="49" stopIfTrue="1">
      <formula>$AE$2&lt;&gt;2</formula>
    </cfRule>
  </conditionalFormatting>
  <conditionalFormatting sqref="I12:J12">
    <cfRule type="expression" dxfId="47" priority="48" stopIfTrue="1">
      <formula>$AE$2&lt;&gt;2</formula>
    </cfRule>
  </conditionalFormatting>
  <conditionalFormatting sqref="K12:L12">
    <cfRule type="expression" dxfId="46" priority="47" stopIfTrue="1">
      <formula>$AE$2&lt;&gt;2</formula>
    </cfRule>
  </conditionalFormatting>
  <conditionalFormatting sqref="K12:L12">
    <cfRule type="expression" dxfId="45" priority="46" stopIfTrue="1">
      <formula>$AE$2&lt;&gt;2</formula>
    </cfRule>
  </conditionalFormatting>
  <conditionalFormatting sqref="M12:N12">
    <cfRule type="expression" dxfId="44" priority="45" stopIfTrue="1">
      <formula>$AE$2&lt;&gt;2</formula>
    </cfRule>
  </conditionalFormatting>
  <conditionalFormatting sqref="M12:N12">
    <cfRule type="expression" dxfId="43" priority="44" stopIfTrue="1">
      <formula>$AE$2&lt;&gt;2</formula>
    </cfRule>
  </conditionalFormatting>
  <conditionalFormatting sqref="O12:P12">
    <cfRule type="expression" dxfId="42" priority="43" stopIfTrue="1">
      <formula>$AE$2&lt;&gt;2</formula>
    </cfRule>
  </conditionalFormatting>
  <conditionalFormatting sqref="O12:P12">
    <cfRule type="expression" dxfId="41" priority="42" stopIfTrue="1">
      <formula>$AE$2&lt;&gt;2</formula>
    </cfRule>
  </conditionalFormatting>
  <conditionalFormatting sqref="Q12:R12">
    <cfRule type="expression" dxfId="40" priority="41" stopIfTrue="1">
      <formula>$AE$2&lt;&gt;2</formula>
    </cfRule>
  </conditionalFormatting>
  <conditionalFormatting sqref="Q12:R12">
    <cfRule type="expression" dxfId="39" priority="40" stopIfTrue="1">
      <formula>$AE$2&lt;&gt;2</formula>
    </cfRule>
  </conditionalFormatting>
  <conditionalFormatting sqref="S12:T12">
    <cfRule type="expression" dxfId="38" priority="39" stopIfTrue="1">
      <formula>$AE$2&lt;&gt;2</formula>
    </cfRule>
  </conditionalFormatting>
  <conditionalFormatting sqref="S12:T12">
    <cfRule type="expression" dxfId="37" priority="38" stopIfTrue="1">
      <formula>$AE$2&lt;&gt;2</formula>
    </cfRule>
  </conditionalFormatting>
  <conditionalFormatting sqref="U12:V12">
    <cfRule type="expression" dxfId="36" priority="37" stopIfTrue="1">
      <formula>$AE$2&lt;&gt;2</formula>
    </cfRule>
  </conditionalFormatting>
  <conditionalFormatting sqref="U12:V12">
    <cfRule type="expression" dxfId="35" priority="36" stopIfTrue="1">
      <formula>$AE$2&lt;&gt;2</formula>
    </cfRule>
  </conditionalFormatting>
  <conditionalFormatting sqref="W12:X12">
    <cfRule type="expression" dxfId="34" priority="35" stopIfTrue="1">
      <formula>$AE$2&lt;&gt;2</formula>
    </cfRule>
  </conditionalFormatting>
  <conditionalFormatting sqref="W12:X12">
    <cfRule type="expression" dxfId="33" priority="34" stopIfTrue="1">
      <formula>$AE$2&lt;&gt;2</formula>
    </cfRule>
  </conditionalFormatting>
  <conditionalFormatting sqref="A13:B13">
    <cfRule type="expression" dxfId="32" priority="33" stopIfTrue="1">
      <formula>$AE$2&lt;&gt;2</formula>
    </cfRule>
  </conditionalFormatting>
  <conditionalFormatting sqref="A13:B13">
    <cfRule type="expression" dxfId="31" priority="32" stopIfTrue="1">
      <formula>$AE$2&lt;&gt;2</formula>
    </cfRule>
  </conditionalFormatting>
  <conditionalFormatting sqref="C13:F13">
    <cfRule type="expression" dxfId="30" priority="31" stopIfTrue="1">
      <formula>$AE$2&lt;&gt;2</formula>
    </cfRule>
  </conditionalFormatting>
  <conditionalFormatting sqref="C13:F13">
    <cfRule type="expression" dxfId="29" priority="30" stopIfTrue="1">
      <formula>$AE$2&lt;&gt;2</formula>
    </cfRule>
  </conditionalFormatting>
  <conditionalFormatting sqref="C13:F13">
    <cfRule type="expression" dxfId="28" priority="29" stopIfTrue="1">
      <formula>$AE$2&lt;&gt;2</formula>
    </cfRule>
  </conditionalFormatting>
  <conditionalFormatting sqref="C13:F13">
    <cfRule type="expression" dxfId="27" priority="28" stopIfTrue="1">
      <formula>$AE$2&lt;&gt;2</formula>
    </cfRule>
  </conditionalFormatting>
  <conditionalFormatting sqref="G13:H13">
    <cfRule type="expression" dxfId="26" priority="27" stopIfTrue="1">
      <formula>$AE$2&lt;&gt;2</formula>
    </cfRule>
  </conditionalFormatting>
  <conditionalFormatting sqref="G13:H13">
    <cfRule type="expression" dxfId="25" priority="26" stopIfTrue="1">
      <formula>$AE$2&lt;&gt;2</formula>
    </cfRule>
  </conditionalFormatting>
  <conditionalFormatting sqref="I13:J13">
    <cfRule type="expression" dxfId="24" priority="25" stopIfTrue="1">
      <formula>$AE$2&lt;&gt;2</formula>
    </cfRule>
  </conditionalFormatting>
  <conditionalFormatting sqref="I13:J13">
    <cfRule type="expression" dxfId="23" priority="24" stopIfTrue="1">
      <formula>$AE$2&lt;&gt;2</formula>
    </cfRule>
  </conditionalFormatting>
  <conditionalFormatting sqref="K13:L13">
    <cfRule type="expression" dxfId="22" priority="23" stopIfTrue="1">
      <formula>$AE$2&lt;&gt;2</formula>
    </cfRule>
  </conditionalFormatting>
  <conditionalFormatting sqref="K13:L13">
    <cfRule type="expression" dxfId="21" priority="22" stopIfTrue="1">
      <formula>$AE$2&lt;&gt;2</formula>
    </cfRule>
  </conditionalFormatting>
  <conditionalFormatting sqref="M13:N13">
    <cfRule type="expression" dxfId="20" priority="21" stopIfTrue="1">
      <formula>$AE$2&lt;&gt;2</formula>
    </cfRule>
  </conditionalFormatting>
  <conditionalFormatting sqref="M13:N13">
    <cfRule type="expression" dxfId="19" priority="20" stopIfTrue="1">
      <formula>$AE$2&lt;&gt;2</formula>
    </cfRule>
  </conditionalFormatting>
  <conditionalFormatting sqref="O13:P13">
    <cfRule type="expression" dxfId="18" priority="19" stopIfTrue="1">
      <formula>$AE$2&lt;&gt;2</formula>
    </cfRule>
  </conditionalFormatting>
  <conditionalFormatting sqref="O13:P13">
    <cfRule type="expression" dxfId="17" priority="18" stopIfTrue="1">
      <formula>$AE$2&lt;&gt;2</formula>
    </cfRule>
  </conditionalFormatting>
  <conditionalFormatting sqref="Q13:R13">
    <cfRule type="expression" dxfId="16" priority="17" stopIfTrue="1">
      <formula>$AE$2&lt;&gt;2</formula>
    </cfRule>
  </conditionalFormatting>
  <conditionalFormatting sqref="Q13:R13">
    <cfRule type="expression" dxfId="15" priority="16" stopIfTrue="1">
      <formula>$AE$2&lt;&gt;2</formula>
    </cfRule>
  </conditionalFormatting>
  <conditionalFormatting sqref="S13:T13">
    <cfRule type="expression" dxfId="14" priority="15" stopIfTrue="1">
      <formula>$AE$2&lt;&gt;2</formula>
    </cfRule>
  </conditionalFormatting>
  <conditionalFormatting sqref="S13:T13">
    <cfRule type="expression" dxfId="13" priority="14" stopIfTrue="1">
      <formula>$AE$2&lt;&gt;2</formula>
    </cfRule>
  </conditionalFormatting>
  <conditionalFormatting sqref="U13:V13">
    <cfRule type="expression" dxfId="12" priority="13" stopIfTrue="1">
      <formula>$AE$2&lt;&gt;2</formula>
    </cfRule>
  </conditionalFormatting>
  <conditionalFormatting sqref="U13:V13">
    <cfRule type="expression" dxfId="11" priority="12" stopIfTrue="1">
      <formula>$AE$2&lt;&gt;2</formula>
    </cfRule>
  </conditionalFormatting>
  <conditionalFormatting sqref="W13:X13">
    <cfRule type="expression" dxfId="10" priority="11" stopIfTrue="1">
      <formula>$AE$2&lt;&gt;2</formula>
    </cfRule>
  </conditionalFormatting>
  <conditionalFormatting sqref="W13:X13">
    <cfRule type="expression" dxfId="9" priority="10" stopIfTrue="1">
      <formula>$AE$2&lt;&gt;2</formula>
    </cfRule>
  </conditionalFormatting>
  <conditionalFormatting sqref="Y6:Z6">
    <cfRule type="expression" dxfId="8" priority="9">
      <formula>$AE$2&lt;&gt;2</formula>
    </cfRule>
  </conditionalFormatting>
  <conditionalFormatting sqref="Y7:Z7">
    <cfRule type="expression" dxfId="7" priority="8">
      <formula>$AE$2&lt;&gt;2</formula>
    </cfRule>
  </conditionalFormatting>
  <conditionalFormatting sqref="Y8:Z8">
    <cfRule type="expression" dxfId="6" priority="7">
      <formula>$AE$2&lt;&gt;2</formula>
    </cfRule>
  </conditionalFormatting>
  <conditionalFormatting sqref="Y9:Z9">
    <cfRule type="expression" dxfId="5" priority="6">
      <formula>$AE$2&lt;&gt;2</formula>
    </cfRule>
  </conditionalFormatting>
  <conditionalFormatting sqref="Y10:Z10">
    <cfRule type="expression" dxfId="4" priority="5">
      <formula>$AE$2&lt;&gt;2</formula>
    </cfRule>
  </conditionalFormatting>
  <conditionalFormatting sqref="Y11:Z11">
    <cfRule type="expression" dxfId="3" priority="4">
      <formula>$AE$2&lt;&gt;2</formula>
    </cfRule>
  </conditionalFormatting>
  <conditionalFormatting sqref="Y12:Z12">
    <cfRule type="expression" dxfId="2" priority="3">
      <formula>$AE$2&lt;&gt;2</formula>
    </cfRule>
  </conditionalFormatting>
  <conditionalFormatting sqref="Y13:Z13">
    <cfRule type="expression" dxfId="1" priority="2">
      <formula>$AE$2&lt;&gt;2</formula>
    </cfRule>
  </conditionalFormatting>
  <conditionalFormatting sqref="AA6:AC13">
    <cfRule type="expression" dxfId="0" priority="1">
      <formula>$AE$2&lt;&gt;2</formula>
    </cfRule>
  </conditionalFormatting>
  <dataValidations count="1">
    <dataValidation type="list" allowBlank="1" showInputMessage="1" showErrorMessage="1" sqref="C6:F13" xr:uid="{00000000-0002-0000-0B00-000000000000}">
      <formula1>"基礎断熱,玄関土間,勝手口土間,その他"</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 2.4[H28]</oddHeader>
    <oddFooter>&amp;Cⓒ　2022 hyoukakyoukai.All right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00B050"/>
  </sheetPr>
  <dimension ref="A1"/>
  <sheetViews>
    <sheetView showGridLines="0" view="pageBreakPreview" zoomScale="60" zoomScaleNormal="55" workbookViewId="0">
      <selection activeCell="L1" sqref="L1"/>
    </sheetView>
  </sheetViews>
  <sheetFormatPr defaultRowHeight="13.5"/>
  <sheetData/>
  <sheetProtection algorithmName="SHA-512" hashValue="k9MpquNiM78hQeWZyWm8LqLJ14XKixjLw9i/wB/owQtV3u6GHrCOLEMHP75Eea34AdsNXroHrmrIkiMLdisxiw==" saltValue="j8WYtsJ2f46B+aP5gqLi8A==" spinCount="100000" sheet="1" objects="1" scenarios="1"/>
  <phoneticPr fontId="4"/>
  <pageMargins left="0.25" right="0.25" top="0.75" bottom="0.75" header="0.3" footer="0.3"/>
  <pageSetup paperSize="9" orientation="portrait" r:id="rId1"/>
  <headerFooter>
    <oddHeader>&amp;Rver2.4[H28]</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00B050"/>
  </sheetPr>
  <dimension ref="B2:F18"/>
  <sheetViews>
    <sheetView showGridLines="0" view="pageBreakPreview" zoomScaleNormal="100" zoomScaleSheetLayoutView="100" workbookViewId="0">
      <selection activeCell="H1" sqref="H1"/>
    </sheetView>
  </sheetViews>
  <sheetFormatPr defaultColWidth="9" defaultRowHeight="12"/>
  <cols>
    <col min="1" max="1" width="0.875" style="52" customWidth="1"/>
    <col min="2" max="2" width="21.125" style="52" customWidth="1"/>
    <col min="3" max="3" width="3.5" style="74" bestFit="1" customWidth="1"/>
    <col min="4" max="4" width="20.375" style="52" customWidth="1"/>
    <col min="5" max="5" width="48.25" style="52" customWidth="1"/>
    <col min="6" max="6" width="12.75" style="52" bestFit="1" customWidth="1"/>
    <col min="7" max="7" width="0.875" style="52" customWidth="1"/>
    <col min="8" max="16384" width="9" style="52"/>
  </cols>
  <sheetData>
    <row r="2" spans="2:6">
      <c r="B2" s="52" t="s">
        <v>159</v>
      </c>
    </row>
    <row r="3" spans="2:6" s="74" customFormat="1" ht="24">
      <c r="B3" s="73" t="s">
        <v>160</v>
      </c>
      <c r="C3" s="53" t="s">
        <v>161</v>
      </c>
      <c r="D3" s="54" t="s">
        <v>162</v>
      </c>
      <c r="E3" s="55" t="s">
        <v>66</v>
      </c>
      <c r="F3" s="71" t="s">
        <v>163</v>
      </c>
    </row>
    <row r="4" spans="2:6">
      <c r="B4" s="590" t="s">
        <v>164</v>
      </c>
      <c r="C4" s="56" t="s">
        <v>165</v>
      </c>
      <c r="D4" s="57" t="s">
        <v>167</v>
      </c>
      <c r="E4" s="58" t="s">
        <v>166</v>
      </c>
      <c r="F4" s="591">
        <v>44298</v>
      </c>
    </row>
    <row r="5" spans="2:6">
      <c r="B5" s="236"/>
      <c r="C5" s="56" t="s">
        <v>169</v>
      </c>
      <c r="D5" s="59" t="s">
        <v>168</v>
      </c>
      <c r="E5" s="60" t="s">
        <v>171</v>
      </c>
      <c r="F5" s="592"/>
    </row>
    <row r="6" spans="2:6">
      <c r="B6" s="236"/>
      <c r="C6" s="72" t="s">
        <v>173</v>
      </c>
      <c r="D6" s="59" t="s">
        <v>170</v>
      </c>
      <c r="E6" s="60" t="s">
        <v>172</v>
      </c>
      <c r="F6" s="592"/>
    </row>
    <row r="7" spans="2:6">
      <c r="B7" s="593" t="s">
        <v>213</v>
      </c>
      <c r="C7" s="56" t="s">
        <v>165</v>
      </c>
      <c r="D7" s="76" t="s">
        <v>167</v>
      </c>
      <c r="E7" s="77" t="s">
        <v>214</v>
      </c>
      <c r="F7" s="591">
        <v>44424</v>
      </c>
    </row>
    <row r="8" spans="2:6">
      <c r="B8" s="593"/>
      <c r="C8" s="56" t="s">
        <v>169</v>
      </c>
      <c r="D8" s="80" t="s">
        <v>220</v>
      </c>
      <c r="E8" s="81" t="s">
        <v>221</v>
      </c>
      <c r="F8" s="592"/>
    </row>
    <row r="9" spans="2:6">
      <c r="B9" s="593"/>
      <c r="C9" s="75" t="s">
        <v>219</v>
      </c>
      <c r="D9" s="80" t="s">
        <v>216</v>
      </c>
      <c r="E9" s="81" t="s">
        <v>222</v>
      </c>
      <c r="F9" s="592"/>
    </row>
    <row r="10" spans="2:6">
      <c r="B10" s="593"/>
      <c r="C10" s="53" t="s">
        <v>249</v>
      </c>
      <c r="D10" s="78" t="s">
        <v>216</v>
      </c>
      <c r="E10" s="79" t="s">
        <v>217</v>
      </c>
      <c r="F10" s="594"/>
    </row>
    <row r="11" spans="2:6">
      <c r="B11" s="590" t="s">
        <v>271</v>
      </c>
      <c r="C11" s="120" t="s">
        <v>165</v>
      </c>
      <c r="D11" s="76" t="s">
        <v>260</v>
      </c>
      <c r="E11" s="77" t="s">
        <v>261</v>
      </c>
      <c r="F11" s="591">
        <v>44637</v>
      </c>
    </row>
    <row r="12" spans="2:6">
      <c r="B12" s="240"/>
      <c r="C12" s="120" t="s">
        <v>215</v>
      </c>
      <c r="D12" s="80" t="s">
        <v>218</v>
      </c>
      <c r="E12" s="81" t="s">
        <v>265</v>
      </c>
      <c r="F12" s="592"/>
    </row>
    <row r="13" spans="2:6">
      <c r="B13" s="240"/>
      <c r="C13" s="120" t="s">
        <v>219</v>
      </c>
      <c r="D13" s="78" t="s">
        <v>250</v>
      </c>
      <c r="E13" s="79" t="s">
        <v>251</v>
      </c>
      <c r="F13" s="592"/>
    </row>
    <row r="14" spans="2:6">
      <c r="B14" s="240"/>
      <c r="C14" s="121" t="s">
        <v>249</v>
      </c>
      <c r="D14" s="59" t="s">
        <v>220</v>
      </c>
      <c r="E14" s="122" t="s">
        <v>268</v>
      </c>
      <c r="F14" s="592"/>
    </row>
    <row r="15" spans="2:6">
      <c r="B15" s="594"/>
      <c r="C15" s="53" t="s">
        <v>266</v>
      </c>
      <c r="D15" s="123" t="s">
        <v>216</v>
      </c>
      <c r="E15" s="124" t="s">
        <v>267</v>
      </c>
      <c r="F15" s="595"/>
    </row>
    <row r="16" spans="2:6">
      <c r="B16" s="125" t="s">
        <v>272</v>
      </c>
      <c r="C16" s="120" t="s">
        <v>165</v>
      </c>
      <c r="D16" s="123" t="s">
        <v>218</v>
      </c>
      <c r="E16" s="124" t="s">
        <v>273</v>
      </c>
      <c r="F16" s="126">
        <v>44662</v>
      </c>
    </row>
    <row r="17" spans="2:6">
      <c r="B17" s="138" t="s">
        <v>281</v>
      </c>
      <c r="C17" s="120" t="s">
        <v>165</v>
      </c>
      <c r="D17" s="123" t="s">
        <v>282</v>
      </c>
      <c r="E17" s="124" t="s">
        <v>283</v>
      </c>
      <c r="F17" s="126">
        <v>44837</v>
      </c>
    </row>
    <row r="18" spans="2:6">
      <c r="C18" s="52"/>
    </row>
  </sheetData>
  <sheetProtection algorithmName="SHA-512" hashValue="cQV1MyGrTqSPmK7UbYMocaSwmorOLPL1icM/voSm6qlnEntHejQeXy+fP85r+nHJFyDJfZB9jB5/bysp4YOfCw==" saltValue="tIOs1FN+r1KSPzIXuNP3Kw==" spinCount="100000" sheet="1" objects="1" scenarios="1" selectLockedCells="1"/>
  <mergeCells count="6">
    <mergeCell ref="B4:B6"/>
    <mergeCell ref="F4:F6"/>
    <mergeCell ref="B7:B10"/>
    <mergeCell ref="F7:F10"/>
    <mergeCell ref="F11:F15"/>
    <mergeCell ref="B11:B15"/>
  </mergeCells>
  <phoneticPr fontId="4"/>
  <pageMargins left="0.70866141732283472" right="0.70866141732283472" top="0.74803149606299213" bottom="0.74803149606299213" header="0.31496062992125984" footer="0.31496062992125984"/>
  <pageSetup paperSize="9" scale="83" orientation="portrait" r:id="rId1"/>
  <headerFooter>
    <oddHeader>&amp;Rver. 2.4[H28]</oddHeader>
    <oddFooter>&amp;Cⓒ　2022 hyoukakyoukai.All right reserved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228" t="s">
        <v>175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E2" s="134">
        <f>共通条件・結果!AE2</f>
        <v>1</v>
      </c>
    </row>
    <row r="3" spans="2:41" s="2" customFormat="1" ht="24.95" customHeight="1" thickBot="1">
      <c r="AE3" s="2" t="s">
        <v>279</v>
      </c>
    </row>
    <row r="4" spans="2:41" s="2" customFormat="1" ht="21.95" customHeight="1" thickBot="1">
      <c r="B4" s="4" t="s">
        <v>5</v>
      </c>
      <c r="R4" s="229" t="s">
        <v>33</v>
      </c>
      <c r="S4" s="230"/>
      <c r="T4" s="230"/>
      <c r="U4" s="231"/>
      <c r="V4" s="232" t="b">
        <f>IF(共通条件・結果!AA7="８地域","0.325",IF(共通条件・結果!AA7="７地域",0.307,IF(共通条件・結果!AA7="６地域",0.341,IF(共通条件・結果!AA7="５地域",0.373,IF(共通条件・結果!AA7="４地域",0.322,IF(共通条件・結果!AA7="３地域",0.335,IF(共通条件・結果!AA7="２地域",0.341,IF(共通条件・結果!AA7="１地域",0.329))))))))</f>
        <v>0</v>
      </c>
      <c r="W4" s="233"/>
      <c r="X4" s="232" t="b">
        <f>IF(共通条件・結果!AA7="８地域","-",IF(共通条件・結果!AA7="７地域",0.227,IF(共通条件・結果!AA7="６地域",0.261,IF(共通条件・結果!AA7="５地域",0.238,IF(共通条件・結果!AA7="４地域",0.256,IF(共通条件・結果!AA7="３地域",0.284,IF(共通条件・結果!AA7="２地域",0.263,IF(共通条件・結果!AA7="１地域",0.26))))))))</f>
        <v>0</v>
      </c>
      <c r="Y4" s="233"/>
    </row>
    <row r="5" spans="2:41" s="2" customFormat="1" ht="21.95" customHeight="1">
      <c r="B5" s="234" t="s">
        <v>6</v>
      </c>
      <c r="C5" s="191"/>
      <c r="D5" s="191" t="s">
        <v>142</v>
      </c>
      <c r="E5" s="191"/>
      <c r="F5" s="191"/>
      <c r="G5" s="191"/>
      <c r="H5" s="239" t="s">
        <v>143</v>
      </c>
      <c r="I5" s="191"/>
      <c r="J5" s="239" t="s">
        <v>65</v>
      </c>
      <c r="K5" s="191"/>
      <c r="L5" s="239" t="s">
        <v>9</v>
      </c>
      <c r="M5" s="191"/>
      <c r="N5" s="241" t="s">
        <v>46</v>
      </c>
      <c r="O5" s="242"/>
      <c r="P5" s="242"/>
      <c r="Q5" s="242"/>
      <c r="R5" s="242"/>
      <c r="S5" s="242"/>
      <c r="T5" s="242"/>
      <c r="U5" s="242"/>
      <c r="V5" s="239" t="s">
        <v>144</v>
      </c>
      <c r="W5" s="191"/>
      <c r="X5" s="239" t="s">
        <v>145</v>
      </c>
      <c r="Y5" s="191"/>
      <c r="Z5" s="239" t="s">
        <v>112</v>
      </c>
      <c r="AA5" s="192"/>
    </row>
    <row r="6" spans="2:41" s="2" customFormat="1" ht="21.95" customHeight="1">
      <c r="B6" s="235"/>
      <c r="C6" s="236"/>
      <c r="D6" s="213" t="s">
        <v>8</v>
      </c>
      <c r="E6" s="214"/>
      <c r="F6" s="217" t="s">
        <v>7</v>
      </c>
      <c r="G6" s="218"/>
      <c r="H6" s="236"/>
      <c r="I6" s="236"/>
      <c r="J6" s="240"/>
      <c r="K6" s="236"/>
      <c r="L6" s="240"/>
      <c r="M6" s="236"/>
      <c r="N6" s="221" t="s">
        <v>45</v>
      </c>
      <c r="O6" s="222"/>
      <c r="P6" s="225" t="s">
        <v>146</v>
      </c>
      <c r="Q6" s="226"/>
      <c r="R6" s="226"/>
      <c r="S6" s="226"/>
      <c r="T6" s="226"/>
      <c r="U6" s="227"/>
      <c r="V6" s="240"/>
      <c r="W6" s="236"/>
      <c r="X6" s="240"/>
      <c r="Y6" s="236"/>
      <c r="Z6" s="236"/>
      <c r="AA6" s="260"/>
      <c r="AD6" s="256" t="s">
        <v>49</v>
      </c>
      <c r="AE6" s="256"/>
      <c r="AF6" s="40"/>
      <c r="AG6" s="40"/>
      <c r="AH6" s="256" t="s">
        <v>12</v>
      </c>
      <c r="AI6" s="256"/>
      <c r="AJ6" s="40"/>
      <c r="AK6" s="256" t="s">
        <v>50</v>
      </c>
      <c r="AL6" s="256"/>
      <c r="AN6" s="256" t="s">
        <v>58</v>
      </c>
      <c r="AO6" s="256"/>
    </row>
    <row r="7" spans="2:41" s="2" customFormat="1" ht="21.95" customHeight="1" thickBot="1">
      <c r="B7" s="237"/>
      <c r="C7" s="238"/>
      <c r="D7" s="215"/>
      <c r="E7" s="216"/>
      <c r="F7" s="219"/>
      <c r="G7" s="220"/>
      <c r="H7" s="238"/>
      <c r="I7" s="238"/>
      <c r="J7" s="238"/>
      <c r="K7" s="238"/>
      <c r="L7" s="238"/>
      <c r="M7" s="238"/>
      <c r="N7" s="223"/>
      <c r="O7" s="224"/>
      <c r="P7" s="220" t="s">
        <v>10</v>
      </c>
      <c r="Q7" s="257"/>
      <c r="R7" s="258" t="s">
        <v>11</v>
      </c>
      <c r="S7" s="259"/>
      <c r="T7" s="220" t="s">
        <v>3</v>
      </c>
      <c r="U7" s="257"/>
      <c r="V7" s="238"/>
      <c r="W7" s="238"/>
      <c r="X7" s="238"/>
      <c r="Y7" s="238"/>
      <c r="Z7" s="238"/>
      <c r="AA7" s="261"/>
      <c r="AD7" s="40" t="s">
        <v>4</v>
      </c>
      <c r="AE7" s="40" t="s">
        <v>16</v>
      </c>
      <c r="AF7" s="40"/>
      <c r="AG7" s="40"/>
      <c r="AH7" s="40" t="s">
        <v>4</v>
      </c>
      <c r="AI7" s="40" t="s">
        <v>16</v>
      </c>
      <c r="AJ7" s="40"/>
      <c r="AK7" s="40" t="s">
        <v>4</v>
      </c>
      <c r="AL7" s="40" t="s">
        <v>16</v>
      </c>
      <c r="AN7" s="65" t="s">
        <v>56</v>
      </c>
      <c r="AO7" s="2" t="s">
        <v>54</v>
      </c>
    </row>
    <row r="8" spans="2:41" s="2" customFormat="1" ht="21.95" customHeight="1">
      <c r="B8" s="269"/>
      <c r="C8" s="270"/>
      <c r="D8" s="271"/>
      <c r="E8" s="272"/>
      <c r="F8" s="272"/>
      <c r="G8" s="273"/>
      <c r="H8" s="274"/>
      <c r="I8" s="274"/>
      <c r="J8" s="274"/>
      <c r="K8" s="274"/>
      <c r="L8" s="275"/>
      <c r="M8" s="275"/>
      <c r="N8" s="262"/>
      <c r="O8" s="263"/>
      <c r="P8" s="264"/>
      <c r="Q8" s="265"/>
      <c r="R8" s="266"/>
      <c r="S8" s="267"/>
      <c r="T8" s="268"/>
      <c r="U8" s="264"/>
      <c r="V8" s="243" t="str">
        <f>IF(D8="","",AD8)</f>
        <v/>
      </c>
      <c r="W8" s="243"/>
      <c r="X8" s="243" t="str">
        <f>IF(D8="","",IF(ISERROR(AE8),"-",AE8))</f>
        <v/>
      </c>
      <c r="Y8" s="243"/>
      <c r="Z8" s="243" t="str">
        <f>IF(D8="","",D8*F8*AN8)</f>
        <v/>
      </c>
      <c r="AA8" s="244"/>
      <c r="AD8" s="2" t="e">
        <f>D8*F8*J8*$V$4*AH8</f>
        <v>#VALUE!</v>
      </c>
      <c r="AE8" s="2" t="e">
        <f>D8*F8*J8*$X$4*AI8</f>
        <v>#VALUE!</v>
      </c>
      <c r="AG8" s="47" t="b">
        <v>0</v>
      </c>
      <c r="AH8" s="2" t="str">
        <f>IF(AG8=TRUE,"0.93",IF(ISERROR(AK8),"エラー",IF(AK8&gt;0.93,"0.93",AK8)))</f>
        <v>エラー</v>
      </c>
      <c r="AI8" s="2" t="str">
        <f>IF(AG8=TRUE,"0.51",IF(ISERROR(AL8),"エラー",IF(AL8&gt;0.72,"0.72",AL8)))</f>
        <v>エラー</v>
      </c>
      <c r="AK8" s="2" t="e">
        <f>0.01*(16+24*(2*R8+T8)/P8)</f>
        <v>#DIV/0!</v>
      </c>
      <c r="AL8" s="2" t="e">
        <f>0.01*(10+15*(2*R8+T8)/P8)</f>
        <v>#DIV/0!</v>
      </c>
      <c r="AN8" s="2">
        <f>IF(AO8="FALSE",H8,IF(L8="風除室",1/((1/H8)+0.1),0.5*H8+0.5*(1/((1/H8)+AO8))))</f>
        <v>0</v>
      </c>
      <c r="AO8" s="40" t="str">
        <f t="shared" ref="AO8:AO19" si="0">IF(L8="","FALSE",IF(L8="雨戸",0.1,IF(L8="ｼｬｯﾀｰ",0.1,IF(L8="障子",0.18,IF(L8="風除室",0.1)))))</f>
        <v>FALSE</v>
      </c>
    </row>
    <row r="9" spans="2:41" s="2" customFormat="1" ht="21.95" customHeight="1">
      <c r="B9" s="245"/>
      <c r="C9" s="246"/>
      <c r="D9" s="247"/>
      <c r="E9" s="248"/>
      <c r="F9" s="248"/>
      <c r="G9" s="249"/>
      <c r="H9" s="250"/>
      <c r="I9" s="250"/>
      <c r="J9" s="250"/>
      <c r="K9" s="250"/>
      <c r="L9" s="251"/>
      <c r="M9" s="251"/>
      <c r="N9" s="252"/>
      <c r="O9" s="253"/>
      <c r="P9" s="254"/>
      <c r="Q9" s="255"/>
      <c r="R9" s="281"/>
      <c r="S9" s="282"/>
      <c r="T9" s="280"/>
      <c r="U9" s="254"/>
      <c r="V9" s="278" t="str">
        <f t="shared" ref="V9:V19" si="1">IF(D9="","",AD9)</f>
        <v/>
      </c>
      <c r="W9" s="278"/>
      <c r="X9" s="278" t="str">
        <f t="shared" ref="X9:X19" si="2">IF(D9="","",IF(ISERROR(AE9),"-",AE9))</f>
        <v/>
      </c>
      <c r="Y9" s="278"/>
      <c r="Z9" s="278" t="str">
        <f t="shared" ref="Z9:Z19" si="3">IF(D9="","",D9*F9*AN9)</f>
        <v/>
      </c>
      <c r="AA9" s="279"/>
      <c r="AD9" s="2" t="e">
        <f t="shared" ref="AD9:AD19" si="4">D9*F9*J9*$V$4*AH9</f>
        <v>#VALUE!</v>
      </c>
      <c r="AE9" s="2" t="e">
        <f t="shared" ref="AE9:AE19" si="5">D9*F9*J9*$X$4*AI9</f>
        <v>#VALUE!</v>
      </c>
      <c r="AG9" s="47"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40" t="str">
        <f t="shared" si="0"/>
        <v>FALSE</v>
      </c>
    </row>
    <row r="10" spans="2:41" s="2" customFormat="1" ht="21.95" customHeight="1">
      <c r="B10" s="245"/>
      <c r="C10" s="246"/>
      <c r="D10" s="247"/>
      <c r="E10" s="248"/>
      <c r="F10" s="248"/>
      <c r="G10" s="249"/>
      <c r="H10" s="250"/>
      <c r="I10" s="250"/>
      <c r="J10" s="250"/>
      <c r="K10" s="250"/>
      <c r="L10" s="251"/>
      <c r="M10" s="251"/>
      <c r="N10" s="252"/>
      <c r="O10" s="253"/>
      <c r="P10" s="255"/>
      <c r="Q10" s="276"/>
      <c r="R10" s="277"/>
      <c r="S10" s="276"/>
      <c r="T10" s="277"/>
      <c r="U10" s="280"/>
      <c r="V10" s="278" t="str">
        <f t="shared" si="1"/>
        <v/>
      </c>
      <c r="W10" s="278"/>
      <c r="X10" s="278" t="str">
        <f t="shared" si="2"/>
        <v/>
      </c>
      <c r="Y10" s="278"/>
      <c r="Z10" s="278" t="str">
        <f t="shared" si="3"/>
        <v/>
      </c>
      <c r="AA10" s="279"/>
      <c r="AD10" s="2" t="e">
        <f t="shared" si="4"/>
        <v>#VALUE!</v>
      </c>
      <c r="AE10" s="2" t="e">
        <f t="shared" si="5"/>
        <v>#VALUE!</v>
      </c>
      <c r="AG10" s="47" t="b">
        <v>0</v>
      </c>
      <c r="AH10" s="2" t="str">
        <f t="shared" si="6"/>
        <v>エラー</v>
      </c>
      <c r="AI10" s="2" t="str">
        <f t="shared" si="7"/>
        <v>エラー</v>
      </c>
      <c r="AK10" s="2" t="e">
        <f t="shared" si="8"/>
        <v>#DIV/0!</v>
      </c>
      <c r="AL10" s="2" t="e">
        <f t="shared" si="9"/>
        <v>#DIV/0!</v>
      </c>
      <c r="AN10" s="2">
        <f t="shared" si="10"/>
        <v>0</v>
      </c>
      <c r="AO10" s="40" t="str">
        <f t="shared" si="0"/>
        <v>FALSE</v>
      </c>
    </row>
    <row r="11" spans="2:41" s="2" customFormat="1" ht="21.95" customHeight="1">
      <c r="B11" s="245"/>
      <c r="C11" s="246"/>
      <c r="D11" s="247"/>
      <c r="E11" s="248"/>
      <c r="F11" s="248"/>
      <c r="G11" s="249"/>
      <c r="H11" s="250"/>
      <c r="I11" s="250"/>
      <c r="J11" s="250"/>
      <c r="K11" s="250"/>
      <c r="L11" s="251"/>
      <c r="M11" s="251"/>
      <c r="N11" s="252"/>
      <c r="O11" s="253"/>
      <c r="P11" s="255"/>
      <c r="Q11" s="276"/>
      <c r="R11" s="277"/>
      <c r="S11" s="276"/>
      <c r="T11" s="277"/>
      <c r="U11" s="280"/>
      <c r="V11" s="278" t="str">
        <f t="shared" si="1"/>
        <v/>
      </c>
      <c r="W11" s="278"/>
      <c r="X11" s="278" t="str">
        <f t="shared" si="2"/>
        <v/>
      </c>
      <c r="Y11" s="278"/>
      <c r="Z11" s="278" t="str">
        <f t="shared" si="3"/>
        <v/>
      </c>
      <c r="AA11" s="279"/>
      <c r="AD11" s="2" t="e">
        <f t="shared" si="4"/>
        <v>#VALUE!</v>
      </c>
      <c r="AE11" s="2" t="e">
        <f t="shared" si="5"/>
        <v>#VALUE!</v>
      </c>
      <c r="AG11" s="47" t="b">
        <v>0</v>
      </c>
      <c r="AH11" s="2" t="str">
        <f t="shared" si="6"/>
        <v>エラー</v>
      </c>
      <c r="AI11" s="2" t="str">
        <f t="shared" si="7"/>
        <v>エラー</v>
      </c>
      <c r="AK11" s="2" t="e">
        <f t="shared" si="8"/>
        <v>#DIV/0!</v>
      </c>
      <c r="AL11" s="2" t="e">
        <f t="shared" si="9"/>
        <v>#DIV/0!</v>
      </c>
      <c r="AN11" s="2">
        <f t="shared" si="10"/>
        <v>0</v>
      </c>
      <c r="AO11" s="40" t="str">
        <f t="shared" si="0"/>
        <v>FALSE</v>
      </c>
    </row>
    <row r="12" spans="2:41" s="2" customFormat="1" ht="21.95" customHeight="1">
      <c r="B12" s="245"/>
      <c r="C12" s="286"/>
      <c r="D12" s="287"/>
      <c r="E12" s="288"/>
      <c r="F12" s="289"/>
      <c r="G12" s="290"/>
      <c r="H12" s="287"/>
      <c r="I12" s="290"/>
      <c r="J12" s="287"/>
      <c r="K12" s="290"/>
      <c r="L12" s="283"/>
      <c r="M12" s="284"/>
      <c r="N12" s="252"/>
      <c r="O12" s="285"/>
      <c r="P12" s="255"/>
      <c r="Q12" s="276"/>
      <c r="R12" s="277"/>
      <c r="S12" s="276"/>
      <c r="T12" s="277"/>
      <c r="U12" s="280"/>
      <c r="V12" s="291" t="str">
        <f t="shared" si="1"/>
        <v/>
      </c>
      <c r="W12" s="293"/>
      <c r="X12" s="291" t="str">
        <f t="shared" si="2"/>
        <v/>
      </c>
      <c r="Y12" s="293"/>
      <c r="Z12" s="291" t="str">
        <f t="shared" si="3"/>
        <v/>
      </c>
      <c r="AA12" s="292"/>
      <c r="AD12" s="2" t="e">
        <f t="shared" si="4"/>
        <v>#VALUE!</v>
      </c>
      <c r="AE12" s="2" t="e">
        <f t="shared" si="5"/>
        <v>#VALUE!</v>
      </c>
      <c r="AG12" s="47" t="b">
        <v>0</v>
      </c>
      <c r="AH12" s="2" t="str">
        <f t="shared" si="6"/>
        <v>エラー</v>
      </c>
      <c r="AI12" s="2" t="str">
        <f t="shared" si="7"/>
        <v>エラー</v>
      </c>
      <c r="AK12" s="2" t="e">
        <f t="shared" si="8"/>
        <v>#DIV/0!</v>
      </c>
      <c r="AL12" s="2" t="e">
        <f t="shared" si="9"/>
        <v>#DIV/0!</v>
      </c>
      <c r="AN12" s="2">
        <f t="shared" si="10"/>
        <v>0</v>
      </c>
      <c r="AO12" s="40" t="str">
        <f t="shared" si="0"/>
        <v>FALSE</v>
      </c>
    </row>
    <row r="13" spans="2:41" s="2" customFormat="1" ht="21.95" customHeight="1">
      <c r="B13" s="245"/>
      <c r="C13" s="286"/>
      <c r="D13" s="287"/>
      <c r="E13" s="288"/>
      <c r="F13" s="289"/>
      <c r="G13" s="290"/>
      <c r="H13" s="287"/>
      <c r="I13" s="290"/>
      <c r="J13" s="287"/>
      <c r="K13" s="290"/>
      <c r="L13" s="283"/>
      <c r="M13" s="284"/>
      <c r="N13" s="252"/>
      <c r="O13" s="285"/>
      <c r="P13" s="255"/>
      <c r="Q13" s="276"/>
      <c r="R13" s="277"/>
      <c r="S13" s="276"/>
      <c r="T13" s="277"/>
      <c r="U13" s="280"/>
      <c r="V13" s="291" t="str">
        <f t="shared" si="1"/>
        <v/>
      </c>
      <c r="W13" s="293"/>
      <c r="X13" s="291" t="str">
        <f t="shared" si="2"/>
        <v/>
      </c>
      <c r="Y13" s="293"/>
      <c r="Z13" s="291" t="str">
        <f t="shared" si="3"/>
        <v/>
      </c>
      <c r="AA13" s="292"/>
      <c r="AD13" s="2" t="e">
        <f t="shared" si="4"/>
        <v>#VALUE!</v>
      </c>
      <c r="AE13" s="2" t="e">
        <f t="shared" si="5"/>
        <v>#VALUE!</v>
      </c>
      <c r="AG13" s="47" t="b">
        <v>0</v>
      </c>
      <c r="AH13" s="2" t="str">
        <f t="shared" si="6"/>
        <v>エラー</v>
      </c>
      <c r="AI13" s="2" t="str">
        <f t="shared" si="7"/>
        <v>エラー</v>
      </c>
      <c r="AK13" s="2" t="e">
        <f t="shared" si="8"/>
        <v>#DIV/0!</v>
      </c>
      <c r="AL13" s="2" t="e">
        <f t="shared" si="9"/>
        <v>#DIV/0!</v>
      </c>
      <c r="AN13" s="2">
        <f t="shared" si="10"/>
        <v>0</v>
      </c>
      <c r="AO13" s="40" t="str">
        <f t="shared" si="0"/>
        <v>FALSE</v>
      </c>
    </row>
    <row r="14" spans="2:41" s="2" customFormat="1" ht="21.95" customHeight="1">
      <c r="B14" s="245"/>
      <c r="C14" s="246"/>
      <c r="D14" s="247"/>
      <c r="E14" s="248"/>
      <c r="F14" s="248"/>
      <c r="G14" s="249"/>
      <c r="H14" s="250"/>
      <c r="I14" s="250"/>
      <c r="J14" s="250"/>
      <c r="K14" s="250"/>
      <c r="L14" s="251"/>
      <c r="M14" s="251"/>
      <c r="N14" s="252"/>
      <c r="O14" s="253"/>
      <c r="P14" s="255"/>
      <c r="Q14" s="276"/>
      <c r="R14" s="277"/>
      <c r="S14" s="276"/>
      <c r="T14" s="277"/>
      <c r="U14" s="280"/>
      <c r="V14" s="278" t="str">
        <f t="shared" si="1"/>
        <v/>
      </c>
      <c r="W14" s="278"/>
      <c r="X14" s="278" t="str">
        <f t="shared" si="2"/>
        <v/>
      </c>
      <c r="Y14" s="278"/>
      <c r="Z14" s="278" t="str">
        <f t="shared" si="3"/>
        <v/>
      </c>
      <c r="AA14" s="279"/>
      <c r="AD14" s="2" t="e">
        <f t="shared" si="4"/>
        <v>#VALUE!</v>
      </c>
      <c r="AE14" s="2" t="e">
        <f t="shared" si="5"/>
        <v>#VALUE!</v>
      </c>
      <c r="AG14" s="47" t="b">
        <v>0</v>
      </c>
      <c r="AH14" s="2" t="str">
        <f t="shared" si="6"/>
        <v>エラー</v>
      </c>
      <c r="AI14" s="2" t="str">
        <f t="shared" si="7"/>
        <v>エラー</v>
      </c>
      <c r="AK14" s="2" t="e">
        <f t="shared" si="8"/>
        <v>#DIV/0!</v>
      </c>
      <c r="AL14" s="2" t="e">
        <f t="shared" si="9"/>
        <v>#DIV/0!</v>
      </c>
      <c r="AN14" s="2">
        <f t="shared" si="10"/>
        <v>0</v>
      </c>
      <c r="AO14" s="40" t="str">
        <f t="shared" si="0"/>
        <v>FALSE</v>
      </c>
    </row>
    <row r="15" spans="2:41" s="2" customFormat="1" ht="21.95" customHeight="1">
      <c r="B15" s="245"/>
      <c r="C15" s="246"/>
      <c r="D15" s="247"/>
      <c r="E15" s="248"/>
      <c r="F15" s="248"/>
      <c r="G15" s="249"/>
      <c r="H15" s="250"/>
      <c r="I15" s="250"/>
      <c r="J15" s="250"/>
      <c r="K15" s="250"/>
      <c r="L15" s="251"/>
      <c r="M15" s="251"/>
      <c r="N15" s="252"/>
      <c r="O15" s="253"/>
      <c r="P15" s="255"/>
      <c r="Q15" s="276"/>
      <c r="R15" s="277"/>
      <c r="S15" s="276"/>
      <c r="T15" s="277"/>
      <c r="U15" s="280"/>
      <c r="V15" s="291" t="str">
        <f t="shared" si="1"/>
        <v/>
      </c>
      <c r="W15" s="293"/>
      <c r="X15" s="278" t="str">
        <f t="shared" si="2"/>
        <v/>
      </c>
      <c r="Y15" s="278"/>
      <c r="Z15" s="278" t="str">
        <f t="shared" si="3"/>
        <v/>
      </c>
      <c r="AA15" s="279"/>
      <c r="AD15" s="2" t="e">
        <f t="shared" si="4"/>
        <v>#VALUE!</v>
      </c>
      <c r="AE15" s="2" t="e">
        <f t="shared" si="5"/>
        <v>#VALUE!</v>
      </c>
      <c r="AG15" s="47" t="b">
        <v>0</v>
      </c>
      <c r="AH15" s="2" t="str">
        <f t="shared" si="6"/>
        <v>エラー</v>
      </c>
      <c r="AI15" s="2" t="str">
        <f t="shared" si="7"/>
        <v>エラー</v>
      </c>
      <c r="AK15" s="2" t="e">
        <f t="shared" si="8"/>
        <v>#DIV/0!</v>
      </c>
      <c r="AL15" s="2" t="e">
        <f t="shared" si="9"/>
        <v>#DIV/0!</v>
      </c>
      <c r="AN15" s="2">
        <f t="shared" si="10"/>
        <v>0</v>
      </c>
      <c r="AO15" s="40" t="str">
        <f t="shared" si="0"/>
        <v>FALSE</v>
      </c>
    </row>
    <row r="16" spans="2:41" s="2" customFormat="1" ht="21.95" customHeight="1">
      <c r="B16" s="245"/>
      <c r="C16" s="246"/>
      <c r="D16" s="247"/>
      <c r="E16" s="248"/>
      <c r="F16" s="248"/>
      <c r="G16" s="249"/>
      <c r="H16" s="250"/>
      <c r="I16" s="250"/>
      <c r="J16" s="250"/>
      <c r="K16" s="250"/>
      <c r="L16" s="251"/>
      <c r="M16" s="251"/>
      <c r="N16" s="252"/>
      <c r="O16" s="253"/>
      <c r="P16" s="255"/>
      <c r="Q16" s="276"/>
      <c r="R16" s="277"/>
      <c r="S16" s="276"/>
      <c r="T16" s="277"/>
      <c r="U16" s="280"/>
      <c r="V16" s="291" t="str">
        <f t="shared" si="1"/>
        <v/>
      </c>
      <c r="W16" s="293"/>
      <c r="X16" s="278" t="str">
        <f t="shared" si="2"/>
        <v/>
      </c>
      <c r="Y16" s="278"/>
      <c r="Z16" s="278" t="str">
        <f t="shared" si="3"/>
        <v/>
      </c>
      <c r="AA16" s="279"/>
      <c r="AD16" s="2" t="e">
        <f t="shared" si="4"/>
        <v>#VALUE!</v>
      </c>
      <c r="AE16" s="2" t="e">
        <f t="shared" si="5"/>
        <v>#VALUE!</v>
      </c>
      <c r="AG16" s="47" t="b">
        <v>0</v>
      </c>
      <c r="AH16" s="2" t="str">
        <f t="shared" si="6"/>
        <v>エラー</v>
      </c>
      <c r="AI16" s="2" t="str">
        <f t="shared" si="7"/>
        <v>エラー</v>
      </c>
      <c r="AK16" s="2" t="e">
        <f t="shared" si="8"/>
        <v>#DIV/0!</v>
      </c>
      <c r="AL16" s="2" t="e">
        <f t="shared" si="9"/>
        <v>#DIV/0!</v>
      </c>
      <c r="AN16" s="2">
        <f t="shared" si="10"/>
        <v>0</v>
      </c>
      <c r="AO16" s="40" t="str">
        <f t="shared" si="0"/>
        <v>FALSE</v>
      </c>
    </row>
    <row r="17" spans="2:41" s="2" customFormat="1" ht="21.95" customHeight="1">
      <c r="B17" s="245"/>
      <c r="C17" s="246"/>
      <c r="D17" s="247"/>
      <c r="E17" s="248"/>
      <c r="F17" s="248"/>
      <c r="G17" s="249"/>
      <c r="H17" s="250"/>
      <c r="I17" s="250"/>
      <c r="J17" s="250"/>
      <c r="K17" s="250"/>
      <c r="L17" s="251"/>
      <c r="M17" s="251"/>
      <c r="N17" s="252"/>
      <c r="O17" s="253"/>
      <c r="P17" s="254"/>
      <c r="Q17" s="255"/>
      <c r="R17" s="277"/>
      <c r="S17" s="276"/>
      <c r="T17" s="277"/>
      <c r="U17" s="280"/>
      <c r="V17" s="291" t="str">
        <f t="shared" si="1"/>
        <v/>
      </c>
      <c r="W17" s="293"/>
      <c r="X17" s="278" t="str">
        <f t="shared" si="2"/>
        <v/>
      </c>
      <c r="Y17" s="278"/>
      <c r="Z17" s="278" t="str">
        <f t="shared" si="3"/>
        <v/>
      </c>
      <c r="AA17" s="279"/>
      <c r="AD17" s="2" t="e">
        <f t="shared" si="4"/>
        <v>#VALUE!</v>
      </c>
      <c r="AE17" s="2" t="e">
        <f t="shared" si="5"/>
        <v>#VALUE!</v>
      </c>
      <c r="AG17" s="47" t="b">
        <v>0</v>
      </c>
      <c r="AH17" s="2" t="str">
        <f t="shared" si="6"/>
        <v>エラー</v>
      </c>
      <c r="AI17" s="2" t="str">
        <f t="shared" si="7"/>
        <v>エラー</v>
      </c>
      <c r="AK17" s="2" t="e">
        <f t="shared" si="8"/>
        <v>#DIV/0!</v>
      </c>
      <c r="AL17" s="2" t="e">
        <f t="shared" si="9"/>
        <v>#DIV/0!</v>
      </c>
      <c r="AN17" s="2">
        <f t="shared" si="10"/>
        <v>0</v>
      </c>
      <c r="AO17" s="40" t="str">
        <f t="shared" si="0"/>
        <v>FALSE</v>
      </c>
    </row>
    <row r="18" spans="2:41" s="2" customFormat="1" ht="21.95" customHeight="1">
      <c r="B18" s="245"/>
      <c r="C18" s="246"/>
      <c r="D18" s="247"/>
      <c r="E18" s="248"/>
      <c r="F18" s="248"/>
      <c r="G18" s="249"/>
      <c r="H18" s="250"/>
      <c r="I18" s="250"/>
      <c r="J18" s="250"/>
      <c r="K18" s="250"/>
      <c r="L18" s="251"/>
      <c r="M18" s="251"/>
      <c r="N18" s="252"/>
      <c r="O18" s="253"/>
      <c r="P18" s="254"/>
      <c r="Q18" s="255"/>
      <c r="R18" s="281"/>
      <c r="S18" s="282"/>
      <c r="T18" s="280"/>
      <c r="U18" s="254"/>
      <c r="V18" s="291" t="str">
        <f t="shared" si="1"/>
        <v/>
      </c>
      <c r="W18" s="293"/>
      <c r="X18" s="278" t="str">
        <f t="shared" si="2"/>
        <v/>
      </c>
      <c r="Y18" s="278"/>
      <c r="Z18" s="278" t="str">
        <f>IF(D18="","",D18*F18*AN18)</f>
        <v/>
      </c>
      <c r="AA18" s="279"/>
      <c r="AD18" s="2" t="e">
        <f t="shared" si="4"/>
        <v>#VALUE!</v>
      </c>
      <c r="AE18" s="2" t="e">
        <f t="shared" si="5"/>
        <v>#VALUE!</v>
      </c>
      <c r="AG18" s="47" t="b">
        <v>0</v>
      </c>
      <c r="AH18" s="2" t="str">
        <f t="shared" si="6"/>
        <v>エラー</v>
      </c>
      <c r="AI18" s="2" t="str">
        <f t="shared" si="7"/>
        <v>エラー</v>
      </c>
      <c r="AK18" s="2" t="e">
        <f t="shared" si="8"/>
        <v>#DIV/0!</v>
      </c>
      <c r="AL18" s="2" t="e">
        <f t="shared" si="9"/>
        <v>#DIV/0!</v>
      </c>
      <c r="AN18" s="2">
        <f t="shared" si="10"/>
        <v>0</v>
      </c>
      <c r="AO18" s="40" t="str">
        <f t="shared" si="0"/>
        <v>FALSE</v>
      </c>
    </row>
    <row r="19" spans="2:41" s="2" customFormat="1" ht="21.95" customHeight="1" thickBot="1">
      <c r="B19" s="300"/>
      <c r="C19" s="301"/>
      <c r="D19" s="302"/>
      <c r="E19" s="303"/>
      <c r="F19" s="303"/>
      <c r="G19" s="304"/>
      <c r="H19" s="305"/>
      <c r="I19" s="305"/>
      <c r="J19" s="305"/>
      <c r="K19" s="305"/>
      <c r="L19" s="275"/>
      <c r="M19" s="275"/>
      <c r="N19" s="306"/>
      <c r="O19" s="307"/>
      <c r="P19" s="295"/>
      <c r="Q19" s="308"/>
      <c r="R19" s="309"/>
      <c r="S19" s="310"/>
      <c r="T19" s="294"/>
      <c r="U19" s="295"/>
      <c r="V19" s="291" t="str">
        <f t="shared" si="1"/>
        <v/>
      </c>
      <c r="W19" s="293"/>
      <c r="X19" s="278" t="str">
        <f t="shared" si="2"/>
        <v/>
      </c>
      <c r="Y19" s="278"/>
      <c r="Z19" s="296" t="str">
        <f t="shared" si="3"/>
        <v/>
      </c>
      <c r="AA19" s="297"/>
      <c r="AD19" s="2" t="e">
        <f t="shared" si="4"/>
        <v>#VALUE!</v>
      </c>
      <c r="AE19" s="2" t="e">
        <f t="shared" si="5"/>
        <v>#VALUE!</v>
      </c>
      <c r="AG19" s="47" t="b">
        <v>0</v>
      </c>
      <c r="AH19" s="2" t="str">
        <f t="shared" si="6"/>
        <v>エラー</v>
      </c>
      <c r="AI19" s="2" t="str">
        <f t="shared" si="7"/>
        <v>エラー</v>
      </c>
      <c r="AK19" s="2" t="e">
        <f t="shared" si="8"/>
        <v>#DIV/0!</v>
      </c>
      <c r="AL19" s="2" t="e">
        <f t="shared" si="9"/>
        <v>#DIV/0!</v>
      </c>
      <c r="AN19" s="2">
        <f t="shared" si="10"/>
        <v>0</v>
      </c>
      <c r="AO19" s="40" t="str">
        <f t="shared" si="0"/>
        <v>FALSE</v>
      </c>
    </row>
    <row r="20" spans="2:41" s="2" customFormat="1" ht="21.95" customHeight="1" thickBot="1">
      <c r="B20" s="210" t="s">
        <v>176</v>
      </c>
      <c r="C20" s="211"/>
      <c r="D20" s="211"/>
      <c r="E20" s="211"/>
      <c r="F20" s="211"/>
      <c r="G20" s="211"/>
      <c r="H20" s="211"/>
      <c r="I20" s="211"/>
      <c r="J20" s="211"/>
      <c r="K20" s="211"/>
      <c r="L20" s="211"/>
      <c r="M20" s="211"/>
      <c r="N20" s="211"/>
      <c r="O20" s="211"/>
      <c r="P20" s="211"/>
      <c r="Q20" s="211"/>
      <c r="R20" s="211"/>
      <c r="S20" s="211"/>
      <c r="T20" s="211"/>
      <c r="U20" s="211"/>
      <c r="V20" s="298">
        <f>SUM(V8:W19)</f>
        <v>0</v>
      </c>
      <c r="W20" s="298"/>
      <c r="X20" s="298">
        <f>IF(共通条件・結果!AA7="８地域","-",SUM(X8:Y19))</f>
        <v>0</v>
      </c>
      <c r="Y20" s="298"/>
      <c r="Z20" s="298">
        <f>SUM(Z8:AA19)</f>
        <v>0</v>
      </c>
      <c r="AA20" s="299"/>
    </row>
    <row r="21" spans="2:41" s="2" customFormat="1" ht="9.9499999999999993" customHeight="1">
      <c r="AN21" s="256"/>
      <c r="AO21" s="256"/>
    </row>
    <row r="22" spans="2:41" s="2" customFormat="1" ht="21.95" customHeight="1" thickBot="1">
      <c r="E22" s="4"/>
      <c r="J22" s="4" t="s">
        <v>13</v>
      </c>
    </row>
    <row r="23" spans="2:41" s="2" customFormat="1" ht="21.95" customHeight="1">
      <c r="J23" s="311" t="s">
        <v>14</v>
      </c>
      <c r="K23" s="174"/>
      <c r="L23" s="174"/>
      <c r="M23" s="312"/>
      <c r="N23" s="324" t="s">
        <v>142</v>
      </c>
      <c r="O23" s="174"/>
      <c r="P23" s="174"/>
      <c r="Q23" s="312"/>
      <c r="R23" s="239" t="s">
        <v>143</v>
      </c>
      <c r="S23" s="191"/>
      <c r="T23" s="328" t="s">
        <v>9</v>
      </c>
      <c r="U23" s="329"/>
      <c r="V23" s="316" t="s">
        <v>147</v>
      </c>
      <c r="W23" s="317"/>
      <c r="X23" s="316" t="s">
        <v>145</v>
      </c>
      <c r="Y23" s="317"/>
      <c r="Z23" s="316" t="s">
        <v>112</v>
      </c>
      <c r="AA23" s="175"/>
      <c r="AN23" s="256" t="s">
        <v>58</v>
      </c>
      <c r="AO23" s="256"/>
    </row>
    <row r="24" spans="2:41" s="2" customFormat="1" ht="21.95" customHeight="1">
      <c r="J24" s="313"/>
      <c r="K24" s="256"/>
      <c r="L24" s="256"/>
      <c r="M24" s="314"/>
      <c r="N24" s="325"/>
      <c r="O24" s="326"/>
      <c r="P24" s="326"/>
      <c r="Q24" s="327"/>
      <c r="R24" s="240"/>
      <c r="S24" s="236"/>
      <c r="T24" s="330"/>
      <c r="U24" s="331"/>
      <c r="V24" s="318"/>
      <c r="W24" s="319"/>
      <c r="X24" s="318"/>
      <c r="Y24" s="319"/>
      <c r="Z24" s="321"/>
      <c r="AA24" s="322"/>
      <c r="AN24" s="40"/>
      <c r="AO24" s="40"/>
    </row>
    <row r="25" spans="2:41" s="2" customFormat="1" ht="21.95" customHeight="1" thickBot="1">
      <c r="J25" s="315"/>
      <c r="K25" s="219"/>
      <c r="L25" s="219"/>
      <c r="M25" s="220"/>
      <c r="N25" s="333" t="s">
        <v>8</v>
      </c>
      <c r="O25" s="334"/>
      <c r="P25" s="335" t="s">
        <v>7</v>
      </c>
      <c r="Q25" s="238"/>
      <c r="R25" s="238"/>
      <c r="S25" s="238"/>
      <c r="T25" s="332"/>
      <c r="U25" s="332"/>
      <c r="V25" s="223"/>
      <c r="W25" s="320"/>
      <c r="X25" s="223"/>
      <c r="Y25" s="320"/>
      <c r="Z25" s="257"/>
      <c r="AA25" s="323"/>
      <c r="AN25" s="65" t="s">
        <v>56</v>
      </c>
      <c r="AO25" s="2" t="s">
        <v>54</v>
      </c>
    </row>
    <row r="26" spans="2:41" s="2" customFormat="1" ht="21.95" customHeight="1">
      <c r="D26" s="82"/>
      <c r="E26" s="82"/>
      <c r="J26" s="341"/>
      <c r="K26" s="342"/>
      <c r="L26" s="342"/>
      <c r="M26" s="343"/>
      <c r="N26" s="271"/>
      <c r="O26" s="272"/>
      <c r="P26" s="272"/>
      <c r="Q26" s="273"/>
      <c r="R26" s="274"/>
      <c r="S26" s="274"/>
      <c r="T26" s="344"/>
      <c r="U26" s="344"/>
      <c r="V26" s="336" t="str">
        <f>IF(N26="","",N26*P26*R26*0.034*$V$4)</f>
        <v/>
      </c>
      <c r="W26" s="336"/>
      <c r="X26" s="336" t="str">
        <f>IF(N26="","",IF(ISERROR(N26*P26*R26*0.034*$X$4),"-",N26*P26*R26*0.034*$X$4))</f>
        <v/>
      </c>
      <c r="Y26" s="336"/>
      <c r="Z26" s="336" t="str">
        <f>IF(N26="","",N26*P26*AN26)</f>
        <v/>
      </c>
      <c r="AA26" s="337"/>
      <c r="AD26" s="47"/>
      <c r="AN26" s="2">
        <f>IF(AO26="FALSE",R26,IF(T26="風除室",1/((1/R26)+0.1),0.5*R26+0.5*(1/((1/R26)+AO26))))</f>
        <v>0</v>
      </c>
      <c r="AO26" s="40" t="str">
        <f>IF(T26="","FALSE",IF(T26="雨戸",0.1,IF(T26="ｼｬｯﾀｰ",0.1,IF(T26="障子",0.18,IF(T26="風除室",0.1)))))</f>
        <v>FALSE</v>
      </c>
    </row>
    <row r="27" spans="2:41" s="2" customFormat="1" ht="21.95" customHeight="1">
      <c r="D27" s="82"/>
      <c r="E27" s="82"/>
      <c r="J27" s="338"/>
      <c r="K27" s="339"/>
      <c r="L27" s="339"/>
      <c r="M27" s="340"/>
      <c r="N27" s="287"/>
      <c r="O27" s="288"/>
      <c r="P27" s="289"/>
      <c r="Q27" s="290"/>
      <c r="R27" s="287"/>
      <c r="S27" s="290"/>
      <c r="T27" s="283"/>
      <c r="U27" s="284"/>
      <c r="V27" s="291" t="str">
        <f>IF(N27="","",N27*P27*R27*0.034*$V$4)</f>
        <v/>
      </c>
      <c r="W27" s="293"/>
      <c r="X27" s="291" t="str">
        <f>IF(N27="","",IF(ISERROR(N27*P27*R27*0.034*$X$4),"-",N27*P27*R27*0.034*$X$4))</f>
        <v/>
      </c>
      <c r="Y27" s="293"/>
      <c r="Z27" s="291" t="str">
        <f>IF(N27="","",N27*P27*AN27)</f>
        <v/>
      </c>
      <c r="AA27" s="292"/>
      <c r="AD27" s="47"/>
      <c r="AN27" s="2">
        <f>IF(AO27="FALSE",R27,IF(T27="風除室",1/((1/R27)+0.1),0.5*R27+0.5*(1/((1/R27)+AO27))))</f>
        <v>0</v>
      </c>
      <c r="AO27" s="40" t="str">
        <f>IF(T27="","FALSE",IF(T27="雨戸",0.1,IF(T27="ｼｬｯﾀｰ",0.1,IF(T27="障子",0.18,IF(T27="風除室",0.1)))))</f>
        <v>FALSE</v>
      </c>
    </row>
    <row r="28" spans="2:41" s="2" customFormat="1" ht="21.95" customHeight="1" thickBot="1">
      <c r="D28" s="82"/>
      <c r="E28" s="82"/>
      <c r="J28" s="345"/>
      <c r="K28" s="346"/>
      <c r="L28" s="346"/>
      <c r="M28" s="347"/>
      <c r="N28" s="302"/>
      <c r="O28" s="303"/>
      <c r="P28" s="303"/>
      <c r="Q28" s="304"/>
      <c r="R28" s="305"/>
      <c r="S28" s="305"/>
      <c r="T28" s="251"/>
      <c r="U28" s="251"/>
      <c r="V28" s="348" t="str">
        <f>IF(N28="","",N28*P28*R28*0.034*$V$4)</f>
        <v/>
      </c>
      <c r="W28" s="348"/>
      <c r="X28" s="348" t="str">
        <f>IF(N28="","",IF(ISERROR(N28*P28*R28*0.034*$X$4),"-",N28*P28*R28*0.034*$X$4))</f>
        <v/>
      </c>
      <c r="Y28" s="348"/>
      <c r="Z28" s="348" t="str">
        <f>IF(N28="","",N28*P28*AN28)</f>
        <v/>
      </c>
      <c r="AA28" s="349"/>
      <c r="AD28" s="47"/>
      <c r="AN28" s="2">
        <f>IF(AO28="FALSE",R28,IF(T28="風除室",1/((1/R28)+0.1),0.5*R28+0.5*(1/((1/R28)+AO28))))</f>
        <v>0</v>
      </c>
      <c r="AO28" s="40" t="str">
        <f>IF(T28="","FALSE",IF(T28="雨戸",0.1,IF(T28="ｼｬｯﾀｰ",0.1,IF(T28="障子",0.18,IF(T28="風除室",0.1)))))</f>
        <v>FALSE</v>
      </c>
    </row>
    <row r="29" spans="2:41" s="2" customFormat="1" ht="21.95" customHeight="1" thickBot="1">
      <c r="J29" s="210" t="s">
        <v>262</v>
      </c>
      <c r="K29" s="211"/>
      <c r="L29" s="211"/>
      <c r="M29" s="211"/>
      <c r="N29" s="211"/>
      <c r="O29" s="211"/>
      <c r="P29" s="211"/>
      <c r="Q29" s="211"/>
      <c r="R29" s="211"/>
      <c r="S29" s="211"/>
      <c r="T29" s="211"/>
      <c r="U29" s="212"/>
      <c r="V29" s="350">
        <f>SUM(V26:W28)</f>
        <v>0</v>
      </c>
      <c r="W29" s="350"/>
      <c r="X29" s="350">
        <f>SUM(X26:Y28)</f>
        <v>0</v>
      </c>
      <c r="Y29" s="350"/>
      <c r="Z29" s="350">
        <f>SUM(Z26:AA28)</f>
        <v>0</v>
      </c>
      <c r="AA29" s="351"/>
      <c r="AO29" s="40"/>
    </row>
    <row r="30" spans="2:41" s="2" customFormat="1" ht="9.9499999999999993" customHeight="1">
      <c r="J30" s="26"/>
      <c r="K30" s="26"/>
      <c r="L30" s="26"/>
      <c r="M30" s="26"/>
      <c r="N30" s="26"/>
      <c r="O30" s="26"/>
      <c r="P30" s="26"/>
      <c r="Q30" s="26"/>
      <c r="R30" s="26"/>
      <c r="S30" s="26"/>
      <c r="T30" s="26"/>
      <c r="U30" s="26"/>
      <c r="V30" s="66"/>
      <c r="W30" s="66"/>
      <c r="X30" s="66"/>
      <c r="Y30" s="66"/>
      <c r="Z30" s="66"/>
      <c r="AA30" s="66"/>
      <c r="AO30" s="40"/>
    </row>
    <row r="31" spans="2:41" s="2" customFormat="1" ht="21.95" customHeight="1" thickBot="1">
      <c r="J31" s="4" t="s">
        <v>15</v>
      </c>
      <c r="K31" s="4"/>
      <c r="L31" s="4"/>
      <c r="AO31" s="40"/>
    </row>
    <row r="32" spans="2:41" s="2" customFormat="1" ht="21.95" customHeight="1">
      <c r="J32" s="311" t="s">
        <v>0</v>
      </c>
      <c r="K32" s="312"/>
      <c r="L32" s="316" t="s">
        <v>148</v>
      </c>
      <c r="M32" s="317"/>
      <c r="N32" s="316" t="s">
        <v>149</v>
      </c>
      <c r="O32" s="317"/>
      <c r="P32" s="357" t="s">
        <v>150</v>
      </c>
      <c r="Q32" s="358"/>
      <c r="R32" s="239" t="s">
        <v>143</v>
      </c>
      <c r="S32" s="191"/>
      <c r="T32" s="239" t="s">
        <v>147</v>
      </c>
      <c r="U32" s="191"/>
      <c r="V32" s="239" t="s">
        <v>145</v>
      </c>
      <c r="W32" s="191"/>
      <c r="X32" s="239" t="s">
        <v>112</v>
      </c>
      <c r="Y32" s="192"/>
      <c r="AO32" s="40"/>
    </row>
    <row r="33" spans="2:41" s="2" customFormat="1" ht="21.95" customHeight="1">
      <c r="J33" s="313"/>
      <c r="K33" s="314"/>
      <c r="L33" s="318"/>
      <c r="M33" s="319"/>
      <c r="N33" s="318"/>
      <c r="O33" s="319"/>
      <c r="P33" s="359"/>
      <c r="Q33" s="360"/>
      <c r="R33" s="236"/>
      <c r="S33" s="236"/>
      <c r="T33" s="240"/>
      <c r="U33" s="236"/>
      <c r="V33" s="240"/>
      <c r="W33" s="236"/>
      <c r="X33" s="236"/>
      <c r="Y33" s="260"/>
      <c r="AO33" s="40"/>
    </row>
    <row r="34" spans="2:41" s="2" customFormat="1" ht="21.95" customHeight="1" thickBot="1">
      <c r="J34" s="315"/>
      <c r="K34" s="220"/>
      <c r="L34" s="223"/>
      <c r="M34" s="320"/>
      <c r="N34" s="223"/>
      <c r="O34" s="320"/>
      <c r="P34" s="361"/>
      <c r="Q34" s="362"/>
      <c r="R34" s="238"/>
      <c r="S34" s="238"/>
      <c r="T34" s="238"/>
      <c r="U34" s="238"/>
      <c r="V34" s="238"/>
      <c r="W34" s="238"/>
      <c r="X34" s="238"/>
      <c r="Y34" s="261"/>
    </row>
    <row r="35" spans="2:41" s="2" customFormat="1" ht="21.95" customHeight="1">
      <c r="J35" s="269"/>
      <c r="K35" s="352"/>
      <c r="L35" s="353"/>
      <c r="M35" s="354"/>
      <c r="N35" s="353"/>
      <c r="O35" s="354"/>
      <c r="P35" s="355" t="str">
        <f>IF(L35="","",L35-N35)</f>
        <v/>
      </c>
      <c r="Q35" s="356"/>
      <c r="R35" s="274"/>
      <c r="S35" s="274"/>
      <c r="T35" s="278" t="str">
        <f>IF(P35="","",P35*R35*0.034*$V$4)</f>
        <v/>
      </c>
      <c r="U35" s="278"/>
      <c r="V35" s="291" t="str">
        <f>IF(P35="","",IF(ISERROR(P35*R35*0.034*$X$4),"-",P35*R35*0.034*$X$4))</f>
        <v/>
      </c>
      <c r="W35" s="293"/>
      <c r="X35" s="336" t="str">
        <f>IF(R35="","",R35*P35)</f>
        <v/>
      </c>
      <c r="Y35" s="337"/>
      <c r="AD35" s="47"/>
      <c r="AE35" s="47"/>
      <c r="AF35" s="47"/>
    </row>
    <row r="36" spans="2:41" s="2" customFormat="1" ht="21.95" customHeight="1">
      <c r="J36" s="245"/>
      <c r="K36" s="286"/>
      <c r="L36" s="287"/>
      <c r="M36" s="290"/>
      <c r="N36" s="287"/>
      <c r="O36" s="290"/>
      <c r="P36" s="363" t="str">
        <f t="shared" ref="P36:P37" si="11">IF(L36="","",L36-N36)</f>
        <v/>
      </c>
      <c r="Q36" s="364"/>
      <c r="R36" s="287"/>
      <c r="S36" s="290"/>
      <c r="T36" s="291" t="str">
        <f t="shared" ref="T36:T39" si="12">IF(P36="","",P36*R36*0.034*$V$4)</f>
        <v/>
      </c>
      <c r="U36" s="293"/>
      <c r="V36" s="291" t="str">
        <f t="shared" ref="V36:V39" si="13">IF(P36="","",IF(ISERROR(P36*R36*0.034*$X$4),"-",P36*R36*0.034*$X$4))</f>
        <v/>
      </c>
      <c r="W36" s="293"/>
      <c r="X36" s="291" t="str">
        <f t="shared" ref="X36:X39" si="14">IF(R36="","",R36*P36)</f>
        <v/>
      </c>
      <c r="Y36" s="292"/>
      <c r="AD36" s="47"/>
      <c r="AE36" s="47"/>
      <c r="AF36" s="47"/>
    </row>
    <row r="37" spans="2:41" s="2" customFormat="1" ht="21.95" customHeight="1">
      <c r="J37" s="245"/>
      <c r="K37" s="286"/>
      <c r="L37" s="287"/>
      <c r="M37" s="290"/>
      <c r="N37" s="287"/>
      <c r="O37" s="290"/>
      <c r="P37" s="363" t="str">
        <f t="shared" si="11"/>
        <v/>
      </c>
      <c r="Q37" s="364"/>
      <c r="R37" s="287"/>
      <c r="S37" s="290"/>
      <c r="T37" s="291" t="str">
        <f t="shared" si="12"/>
        <v/>
      </c>
      <c r="U37" s="293"/>
      <c r="V37" s="291" t="str">
        <f t="shared" si="13"/>
        <v/>
      </c>
      <c r="W37" s="293"/>
      <c r="X37" s="291" t="str">
        <f t="shared" si="14"/>
        <v/>
      </c>
      <c r="Y37" s="292"/>
      <c r="AD37" s="47"/>
      <c r="AE37" s="47"/>
      <c r="AF37" s="47"/>
    </row>
    <row r="38" spans="2:41" s="2" customFormat="1" ht="21.95" customHeight="1">
      <c r="J38" s="245"/>
      <c r="K38" s="286"/>
      <c r="L38" s="287"/>
      <c r="M38" s="290"/>
      <c r="N38" s="287"/>
      <c r="O38" s="290"/>
      <c r="P38" s="363" t="str">
        <f>IF(L38="","",L38-N38)</f>
        <v/>
      </c>
      <c r="Q38" s="364"/>
      <c r="R38" s="250"/>
      <c r="S38" s="250"/>
      <c r="T38" s="278" t="str">
        <f t="shared" si="12"/>
        <v/>
      </c>
      <c r="U38" s="278"/>
      <c r="V38" s="291" t="str">
        <f t="shared" si="13"/>
        <v/>
      </c>
      <c r="W38" s="293"/>
      <c r="X38" s="278" t="str">
        <f t="shared" si="14"/>
        <v/>
      </c>
      <c r="Y38" s="279"/>
      <c r="AD38" s="47"/>
      <c r="AE38" s="47"/>
      <c r="AF38" s="47"/>
    </row>
    <row r="39" spans="2:41" s="2" customFormat="1" ht="21.95" customHeight="1" thickBot="1">
      <c r="J39" s="300"/>
      <c r="K39" s="376"/>
      <c r="L39" s="377"/>
      <c r="M39" s="378"/>
      <c r="N39" s="377"/>
      <c r="O39" s="378"/>
      <c r="P39" s="379" t="str">
        <f>IF(L39="","",L39-N39)</f>
        <v/>
      </c>
      <c r="Q39" s="380"/>
      <c r="R39" s="381"/>
      <c r="S39" s="381"/>
      <c r="T39" s="296" t="str">
        <f t="shared" si="12"/>
        <v/>
      </c>
      <c r="U39" s="296"/>
      <c r="V39" s="382" t="str">
        <f t="shared" si="13"/>
        <v/>
      </c>
      <c r="W39" s="383"/>
      <c r="X39" s="296" t="str">
        <f t="shared" si="14"/>
        <v/>
      </c>
      <c r="Y39" s="297"/>
      <c r="AD39" s="47"/>
      <c r="AE39" s="47"/>
      <c r="AF39" s="47"/>
    </row>
    <row r="40" spans="2:41" s="2" customFormat="1" ht="21.95" customHeight="1" thickBot="1">
      <c r="J40" s="210" t="s">
        <v>177</v>
      </c>
      <c r="K40" s="211"/>
      <c r="L40" s="211"/>
      <c r="M40" s="211"/>
      <c r="N40" s="211"/>
      <c r="O40" s="211"/>
      <c r="P40" s="211"/>
      <c r="Q40" s="211"/>
      <c r="R40" s="211"/>
      <c r="S40" s="211"/>
      <c r="T40" s="350">
        <f>SUM(T35:U39)</f>
        <v>0</v>
      </c>
      <c r="U40" s="350"/>
      <c r="V40" s="350">
        <f xml:space="preserve">
IF(共通条件・結果!AA7="８地域","-",SUM(V35:W39))</f>
        <v>0</v>
      </c>
      <c r="W40" s="350"/>
      <c r="X40" s="350">
        <f>SUM(X35:Y39)</f>
        <v>0</v>
      </c>
      <c r="Y40" s="351"/>
    </row>
    <row r="41" spans="2:41" s="2" customFormat="1" ht="12">
      <c r="J41" s="67" t="s">
        <v>157</v>
      </c>
    </row>
    <row r="42" spans="2:41" s="2" customFormat="1" ht="21.95" customHeight="1" thickBot="1">
      <c r="B42" s="4" t="s">
        <v>178</v>
      </c>
    </row>
    <row r="43" spans="2:41" s="2" customFormat="1" ht="21.95" customHeight="1">
      <c r="B43" s="365" t="s">
        <v>174</v>
      </c>
      <c r="C43" s="366"/>
      <c r="D43" s="165" t="s">
        <v>37</v>
      </c>
      <c r="E43" s="166"/>
      <c r="F43" s="166"/>
      <c r="G43" s="166"/>
      <c r="H43" s="166"/>
      <c r="I43" s="166"/>
      <c r="J43" s="193"/>
      <c r="K43" s="61"/>
      <c r="L43" s="371">
        <f>Q43+U43+Y43</f>
        <v>0</v>
      </c>
      <c r="M43" s="371"/>
      <c r="N43" s="371"/>
      <c r="O43" s="61" t="s">
        <v>22</v>
      </c>
      <c r="P43" s="11" t="s">
        <v>21</v>
      </c>
      <c r="Q43" s="372">
        <f>D8*F8+D9*F9+D10*F10+D11*F11+D12*F12+D13*F13+D14*F14+D15*F15+D16*F16+D17*F17+D18*F18+D19*F19</f>
        <v>0</v>
      </c>
      <c r="R43" s="372"/>
      <c r="S43" s="68" t="s">
        <v>23</v>
      </c>
      <c r="T43" s="68" t="s">
        <v>20</v>
      </c>
      <c r="U43" s="373">
        <f>N26*P26+N27*P27+N28*P28</f>
        <v>0</v>
      </c>
      <c r="V43" s="373"/>
      <c r="W43" s="68" t="s">
        <v>23</v>
      </c>
      <c r="X43" s="68" t="s">
        <v>1</v>
      </c>
      <c r="Y43" s="374">
        <f>SUM(P35:Q39)</f>
        <v>0</v>
      </c>
      <c r="Z43" s="375"/>
      <c r="AA43" s="69" t="s">
        <v>17</v>
      </c>
    </row>
    <row r="44" spans="2:41" s="2" customFormat="1" ht="21.95" customHeight="1">
      <c r="B44" s="367"/>
      <c r="C44" s="368"/>
      <c r="D44" s="196" t="s">
        <v>47</v>
      </c>
      <c r="E44" s="197"/>
      <c r="F44" s="197"/>
      <c r="G44" s="197"/>
      <c r="H44" s="197"/>
      <c r="I44" s="197"/>
      <c r="J44" s="198"/>
      <c r="K44" s="64"/>
      <c r="L44" s="64"/>
      <c r="M44" s="64"/>
      <c r="N44" s="64"/>
      <c r="O44" s="64"/>
      <c r="P44" s="64"/>
      <c r="Q44" s="64"/>
      <c r="R44" s="64"/>
      <c r="S44" s="64"/>
      <c r="T44" s="64"/>
      <c r="U44" s="64"/>
      <c r="V44" s="64"/>
      <c r="W44" s="385">
        <f>V20+V29+T40</f>
        <v>0</v>
      </c>
      <c r="X44" s="385"/>
      <c r="Y44" s="385"/>
      <c r="Z44" s="386" t="s">
        <v>115</v>
      </c>
      <c r="AA44" s="387"/>
    </row>
    <row r="45" spans="2:41" s="2" customFormat="1" ht="21.95" customHeight="1">
      <c r="B45" s="367"/>
      <c r="C45" s="368"/>
      <c r="D45" s="196" t="s">
        <v>48</v>
      </c>
      <c r="E45" s="197"/>
      <c r="F45" s="197"/>
      <c r="G45" s="197"/>
      <c r="H45" s="197"/>
      <c r="I45" s="197"/>
      <c r="J45" s="198"/>
      <c r="K45" s="64"/>
      <c r="L45" s="64"/>
      <c r="M45" s="64"/>
      <c r="N45" s="64"/>
      <c r="O45" s="64"/>
      <c r="P45" s="64"/>
      <c r="Q45" s="64"/>
      <c r="R45" s="64"/>
      <c r="S45" s="64"/>
      <c r="T45" s="64"/>
      <c r="U45" s="64"/>
      <c r="V45" s="64"/>
      <c r="W45" s="385">
        <f>IF(共通条件・結果!AA7="８地域","-",$X$20+$X$29+$V$40)</f>
        <v>0</v>
      </c>
      <c r="X45" s="385"/>
      <c r="Y45" s="385"/>
      <c r="Z45" s="386" t="s">
        <v>115</v>
      </c>
      <c r="AA45" s="387"/>
    </row>
    <row r="46" spans="2:41" s="2" customFormat="1" ht="21.95" customHeight="1" thickBot="1">
      <c r="B46" s="369"/>
      <c r="C46" s="370"/>
      <c r="D46" s="178" t="s">
        <v>18</v>
      </c>
      <c r="E46" s="179"/>
      <c r="F46" s="179"/>
      <c r="G46" s="179"/>
      <c r="H46" s="179"/>
      <c r="I46" s="179"/>
      <c r="J46" s="180"/>
      <c r="K46" s="62"/>
      <c r="L46" s="62"/>
      <c r="M46" s="62"/>
      <c r="N46" s="62"/>
      <c r="O46" s="62"/>
      <c r="P46" s="62"/>
      <c r="Q46" s="62"/>
      <c r="R46" s="62"/>
      <c r="S46" s="62"/>
      <c r="T46" s="62"/>
      <c r="U46" s="62"/>
      <c r="V46" s="62"/>
      <c r="W46" s="384">
        <f>Z20+Z29+X40</f>
        <v>0</v>
      </c>
      <c r="X46" s="384"/>
      <c r="Y46" s="384"/>
      <c r="Z46" s="63" t="s">
        <v>19</v>
      </c>
      <c r="AA46" s="70"/>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algorithmName="SHA-512" hashValue="A/p9ku8BCIPf85hgzv4CPLl1aQ3raMNu7/E8Aib4yfYpV+hBkALqcd1He2rXJ5ckhZez+WBzYDDMAXwKDurMvA==" saltValue="5rmYSaw+1MltenzJ6vj+vQ==" spinCount="100000" sheet="1" objects="1" scenarios="1" selectLockedCells="1"/>
  <mergeCells count="289">
    <mergeCell ref="D44:J44"/>
    <mergeCell ref="W44:Y44"/>
    <mergeCell ref="Z44:AA44"/>
    <mergeCell ref="D45:J45"/>
    <mergeCell ref="W45:Y45"/>
    <mergeCell ref="Z45:AA45"/>
    <mergeCell ref="J40:S40"/>
    <mergeCell ref="T40:U40"/>
    <mergeCell ref="V40:W40"/>
    <mergeCell ref="X40:Y40"/>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Z28:AA28"/>
    <mergeCell ref="V29:W29"/>
    <mergeCell ref="X29:Y29"/>
    <mergeCell ref="Z29:AA29"/>
    <mergeCell ref="V27:W27"/>
    <mergeCell ref="X27:Y27"/>
    <mergeCell ref="Z27:AA27"/>
    <mergeCell ref="V32:W34"/>
    <mergeCell ref="X32:Y34"/>
    <mergeCell ref="J28:M28"/>
    <mergeCell ref="N28:O28"/>
    <mergeCell ref="P28:Q28"/>
    <mergeCell ref="V26:W26"/>
    <mergeCell ref="X26:Y26"/>
    <mergeCell ref="V28:W28"/>
    <mergeCell ref="X28:Y28"/>
    <mergeCell ref="R28:S28"/>
    <mergeCell ref="T28:U28"/>
    <mergeCell ref="Z26:AA26"/>
    <mergeCell ref="J27:M27"/>
    <mergeCell ref="N27:O27"/>
    <mergeCell ref="P27:Q27"/>
    <mergeCell ref="AN23:AO23"/>
    <mergeCell ref="J26:M26"/>
    <mergeCell ref="N26:O26"/>
    <mergeCell ref="P26:Q26"/>
    <mergeCell ref="R26:S26"/>
    <mergeCell ref="T26:U26"/>
    <mergeCell ref="R27:S27"/>
    <mergeCell ref="T27:U27"/>
    <mergeCell ref="AN21:AO21"/>
    <mergeCell ref="J23:M25"/>
    <mergeCell ref="V23:W25"/>
    <mergeCell ref="X23:Y25"/>
    <mergeCell ref="Z23:AA25"/>
    <mergeCell ref="N23:Q24"/>
    <mergeCell ref="R23:S25"/>
    <mergeCell ref="T23:U25"/>
    <mergeCell ref="N25:O25"/>
    <mergeCell ref="P25:Q25"/>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N8:O8"/>
    <mergeCell ref="P8:Q8"/>
    <mergeCell ref="R8:S8"/>
    <mergeCell ref="T8:U8"/>
    <mergeCell ref="V8:W8"/>
    <mergeCell ref="X8:Y8"/>
    <mergeCell ref="B8:C8"/>
    <mergeCell ref="D8:E8"/>
    <mergeCell ref="F8:G8"/>
    <mergeCell ref="H8:I8"/>
    <mergeCell ref="J8:K8"/>
    <mergeCell ref="L8:M8"/>
    <mergeCell ref="AD6:AE6"/>
    <mergeCell ref="AH6:AI6"/>
    <mergeCell ref="AK6:AL6"/>
    <mergeCell ref="AN6:AO6"/>
    <mergeCell ref="P7:Q7"/>
    <mergeCell ref="R7:S7"/>
    <mergeCell ref="T7:U7"/>
    <mergeCell ref="V5:W7"/>
    <mergeCell ref="X5:Y7"/>
    <mergeCell ref="Z5:AA7"/>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s>
  <phoneticPr fontId="4"/>
  <conditionalFormatting sqref="B8:C8">
    <cfRule type="expression" dxfId="3912" priority="393" stopIfTrue="1">
      <formula>$AE$2&lt;&gt;2</formula>
    </cfRule>
    <cfRule type="expression" dxfId="3911" priority="394" stopIfTrue="1">
      <formula>$AE$2&lt;&gt;2</formula>
    </cfRule>
  </conditionalFormatting>
  <conditionalFormatting sqref="D8:E8">
    <cfRule type="expression" dxfId="3910" priority="391" stopIfTrue="1">
      <formula>$AE$2&lt;&gt;2</formula>
    </cfRule>
    <cfRule type="expression" dxfId="3909" priority="392" stopIfTrue="1">
      <formula>$AE$2&lt;&gt;2</formula>
    </cfRule>
  </conditionalFormatting>
  <conditionalFormatting sqref="F8:G8">
    <cfRule type="expression" dxfId="3908" priority="389" stopIfTrue="1">
      <formula>$AE$2&lt;&gt;2</formula>
    </cfRule>
    <cfRule type="expression" dxfId="3907" priority="390" stopIfTrue="1">
      <formula>$AE$2&lt;&gt;2</formula>
    </cfRule>
  </conditionalFormatting>
  <conditionalFormatting sqref="H8:I8">
    <cfRule type="expression" dxfId="3906" priority="387" stopIfTrue="1">
      <formula>$AE$2&lt;&gt;2</formula>
    </cfRule>
    <cfRule type="expression" dxfId="3905" priority="388" stopIfTrue="1">
      <formula>$AE$2&lt;&gt;2</formula>
    </cfRule>
  </conditionalFormatting>
  <conditionalFormatting sqref="J8:K8">
    <cfRule type="expression" dxfId="3904" priority="385" stopIfTrue="1">
      <formula>$AE$2&lt;&gt;2</formula>
    </cfRule>
    <cfRule type="expression" dxfId="3903" priority="386" stopIfTrue="1">
      <formula>$AE$2&lt;&gt;2</formula>
    </cfRule>
  </conditionalFormatting>
  <conditionalFormatting sqref="L8:M8">
    <cfRule type="expression" dxfId="3902" priority="383" stopIfTrue="1">
      <formula>$AE$2&lt;&gt;2</formula>
    </cfRule>
    <cfRule type="expression" dxfId="3901" priority="384" stopIfTrue="1">
      <formula>$AE$2&lt;&gt;2</formula>
    </cfRule>
  </conditionalFormatting>
  <conditionalFormatting sqref="N8:O8">
    <cfRule type="expression" dxfId="3900" priority="381" stopIfTrue="1">
      <formula>$AE$2&lt;&gt;2</formula>
    </cfRule>
    <cfRule type="expression" dxfId="3899" priority="382" stopIfTrue="1">
      <formula>$AE$2&lt;&gt;2</formula>
    </cfRule>
  </conditionalFormatting>
  <conditionalFormatting sqref="P8:Q8">
    <cfRule type="expression" dxfId="3898" priority="379" stopIfTrue="1">
      <formula>$AE$2&lt;&gt;2</formula>
    </cfRule>
    <cfRule type="expression" dxfId="3897" priority="380" stopIfTrue="1">
      <formula>$AE$2&lt;&gt;2</formula>
    </cfRule>
  </conditionalFormatting>
  <conditionalFormatting sqref="R8:S8">
    <cfRule type="expression" dxfId="3896" priority="377" stopIfTrue="1">
      <formula>$AE$2&lt;&gt;2</formula>
    </cfRule>
    <cfRule type="expression" dxfId="3895" priority="378" stopIfTrue="1">
      <formula>$AE$2&lt;&gt;2</formula>
    </cfRule>
  </conditionalFormatting>
  <conditionalFormatting sqref="T8:U8">
    <cfRule type="expression" dxfId="3894" priority="375" stopIfTrue="1">
      <formula>$AE$2&lt;&gt;2</formula>
    </cfRule>
    <cfRule type="expression" dxfId="3893" priority="376" stopIfTrue="1">
      <formula>$AE$2&lt;&gt;2</formula>
    </cfRule>
  </conditionalFormatting>
  <conditionalFormatting sqref="B9:C9">
    <cfRule type="expression" dxfId="3892" priority="373" stopIfTrue="1">
      <formula>$AE$2&lt;&gt;2</formula>
    </cfRule>
    <cfRule type="expression" dxfId="3891" priority="374" stopIfTrue="1">
      <formula>$AE$2&lt;&gt;2</formula>
    </cfRule>
  </conditionalFormatting>
  <conditionalFormatting sqref="D9:E9">
    <cfRule type="expression" dxfId="3890" priority="371" stopIfTrue="1">
      <formula>$AE$2&lt;&gt;2</formula>
    </cfRule>
    <cfRule type="expression" dxfId="3889" priority="372" stopIfTrue="1">
      <formula>$AE$2&lt;&gt;2</formula>
    </cfRule>
  </conditionalFormatting>
  <conditionalFormatting sqref="F9:G9">
    <cfRule type="expression" dxfId="3888" priority="369" stopIfTrue="1">
      <formula>$AE$2&lt;&gt;2</formula>
    </cfRule>
    <cfRule type="expression" dxfId="3887" priority="370" stopIfTrue="1">
      <formula>$AE$2&lt;&gt;2</formula>
    </cfRule>
  </conditionalFormatting>
  <conditionalFormatting sqref="H9:I9">
    <cfRule type="expression" dxfId="3886" priority="367" stopIfTrue="1">
      <formula>$AE$2&lt;&gt;2</formula>
    </cfRule>
    <cfRule type="expression" dxfId="3885" priority="368" stopIfTrue="1">
      <formula>$AE$2&lt;&gt;2</formula>
    </cfRule>
  </conditionalFormatting>
  <conditionalFormatting sqref="J9:K9">
    <cfRule type="expression" dxfId="3884" priority="365" stopIfTrue="1">
      <formula>$AE$2&lt;&gt;2</formula>
    </cfRule>
    <cfRule type="expression" dxfId="3883" priority="366" stopIfTrue="1">
      <formula>$AE$2&lt;&gt;2</formula>
    </cfRule>
  </conditionalFormatting>
  <conditionalFormatting sqref="L9:M9">
    <cfRule type="expression" dxfId="3882" priority="363" stopIfTrue="1">
      <formula>$AE$2&lt;&gt;2</formula>
    </cfRule>
    <cfRule type="expression" dxfId="3881" priority="364" stopIfTrue="1">
      <formula>$AE$2&lt;&gt;2</formula>
    </cfRule>
  </conditionalFormatting>
  <conditionalFormatting sqref="N9:O9">
    <cfRule type="expression" dxfId="3880" priority="361" stopIfTrue="1">
      <formula>$AE$2&lt;&gt;2</formula>
    </cfRule>
    <cfRule type="expression" dxfId="3879" priority="362" stopIfTrue="1">
      <formula>$AE$2&lt;&gt;2</formula>
    </cfRule>
  </conditionalFormatting>
  <conditionalFormatting sqref="P9:Q9">
    <cfRule type="expression" dxfId="3878" priority="359" stopIfTrue="1">
      <formula>$AE$2&lt;&gt;2</formula>
    </cfRule>
    <cfRule type="expression" dxfId="3877" priority="360" stopIfTrue="1">
      <formula>$AE$2&lt;&gt;2</formula>
    </cfRule>
  </conditionalFormatting>
  <conditionalFormatting sqref="R9:S9">
    <cfRule type="expression" dxfId="3876" priority="357" stopIfTrue="1">
      <formula>$AE$2&lt;&gt;2</formula>
    </cfRule>
    <cfRule type="expression" dxfId="3875" priority="358" stopIfTrue="1">
      <formula>$AE$2&lt;&gt;2</formula>
    </cfRule>
  </conditionalFormatting>
  <conditionalFormatting sqref="T9:U9">
    <cfRule type="expression" dxfId="3874" priority="355" stopIfTrue="1">
      <formula>$AE$2&lt;&gt;2</formula>
    </cfRule>
    <cfRule type="expression" dxfId="3873" priority="356" stopIfTrue="1">
      <formula>$AE$2&lt;&gt;2</formula>
    </cfRule>
  </conditionalFormatting>
  <conditionalFormatting sqref="B10:C10">
    <cfRule type="expression" dxfId="3872" priority="353" stopIfTrue="1">
      <formula>$AE$2&lt;&gt;2</formula>
    </cfRule>
    <cfRule type="expression" dxfId="3871" priority="354" stopIfTrue="1">
      <formula>$AE$2&lt;&gt;2</formula>
    </cfRule>
  </conditionalFormatting>
  <conditionalFormatting sqref="D10:E10">
    <cfRule type="expression" dxfId="3870" priority="351" stopIfTrue="1">
      <formula>$AE$2&lt;&gt;2</formula>
    </cfRule>
    <cfRule type="expression" dxfId="3869" priority="352" stopIfTrue="1">
      <formula>$AE$2&lt;&gt;2</formula>
    </cfRule>
  </conditionalFormatting>
  <conditionalFormatting sqref="F10:G10">
    <cfRule type="expression" dxfId="3868" priority="349" stopIfTrue="1">
      <formula>$AE$2&lt;&gt;2</formula>
    </cfRule>
    <cfRule type="expression" dxfId="3867" priority="350" stopIfTrue="1">
      <formula>$AE$2&lt;&gt;2</formula>
    </cfRule>
  </conditionalFormatting>
  <conditionalFormatting sqref="H10:I10">
    <cfRule type="expression" dxfId="3866" priority="347" stopIfTrue="1">
      <formula>$AE$2&lt;&gt;2</formula>
    </cfRule>
    <cfRule type="expression" dxfId="3865" priority="348" stopIfTrue="1">
      <formula>$AE$2&lt;&gt;2</formula>
    </cfRule>
  </conditionalFormatting>
  <conditionalFormatting sqref="J10:K10">
    <cfRule type="expression" dxfId="3864" priority="345" stopIfTrue="1">
      <formula>$AE$2&lt;&gt;2</formula>
    </cfRule>
    <cfRule type="expression" dxfId="3863" priority="346" stopIfTrue="1">
      <formula>$AE$2&lt;&gt;2</formula>
    </cfRule>
  </conditionalFormatting>
  <conditionalFormatting sqref="L10:M10">
    <cfRule type="expression" dxfId="3862" priority="343" stopIfTrue="1">
      <formula>$AE$2&lt;&gt;2</formula>
    </cfRule>
    <cfRule type="expression" dxfId="3861" priority="344" stopIfTrue="1">
      <formula>$AE$2&lt;&gt;2</formula>
    </cfRule>
  </conditionalFormatting>
  <conditionalFormatting sqref="N10:O10">
    <cfRule type="expression" dxfId="3860" priority="341" stopIfTrue="1">
      <formula>$AE$2&lt;&gt;2</formula>
    </cfRule>
    <cfRule type="expression" dxfId="3859" priority="342" stopIfTrue="1">
      <formula>$AE$2&lt;&gt;2</formula>
    </cfRule>
  </conditionalFormatting>
  <conditionalFormatting sqref="P10:Q10">
    <cfRule type="expression" dxfId="3858" priority="339" stopIfTrue="1">
      <formula>$AE$2&lt;&gt;2</formula>
    </cfRule>
    <cfRule type="expression" dxfId="3857" priority="340" stopIfTrue="1">
      <formula>$AE$2&lt;&gt;2</formula>
    </cfRule>
  </conditionalFormatting>
  <conditionalFormatting sqref="R10:S10">
    <cfRule type="expression" dxfId="3856" priority="337" stopIfTrue="1">
      <formula>$AE$2&lt;&gt;2</formula>
    </cfRule>
    <cfRule type="expression" dxfId="3855" priority="338" stopIfTrue="1">
      <formula>$AE$2&lt;&gt;2</formula>
    </cfRule>
  </conditionalFormatting>
  <conditionalFormatting sqref="T10:U10">
    <cfRule type="expression" dxfId="3854" priority="335" stopIfTrue="1">
      <formula>$AE$2&lt;&gt;2</formula>
    </cfRule>
    <cfRule type="expression" dxfId="3853" priority="336" stopIfTrue="1">
      <formula>$AE$2&lt;&gt;2</formula>
    </cfRule>
  </conditionalFormatting>
  <conditionalFormatting sqref="B11:C11">
    <cfRule type="expression" dxfId="3852" priority="333" stopIfTrue="1">
      <formula>$AE$2&lt;&gt;2</formula>
    </cfRule>
    <cfRule type="expression" dxfId="3851" priority="334" stopIfTrue="1">
      <formula>$AE$2&lt;&gt;2</formula>
    </cfRule>
  </conditionalFormatting>
  <conditionalFormatting sqref="D11:E11">
    <cfRule type="expression" dxfId="3850" priority="331" stopIfTrue="1">
      <formula>$AE$2&lt;&gt;2</formula>
    </cfRule>
    <cfRule type="expression" dxfId="3849" priority="332" stopIfTrue="1">
      <formula>$AE$2&lt;&gt;2</formula>
    </cfRule>
  </conditionalFormatting>
  <conditionalFormatting sqref="F11:G11">
    <cfRule type="expression" dxfId="3848" priority="329" stopIfTrue="1">
      <formula>$AE$2&lt;&gt;2</formula>
    </cfRule>
    <cfRule type="expression" dxfId="3847" priority="330" stopIfTrue="1">
      <formula>$AE$2&lt;&gt;2</formula>
    </cfRule>
  </conditionalFormatting>
  <conditionalFormatting sqref="H11:I11">
    <cfRule type="expression" dxfId="3846" priority="327" stopIfTrue="1">
      <formula>$AE$2&lt;&gt;2</formula>
    </cfRule>
    <cfRule type="expression" dxfId="3845" priority="328" stopIfTrue="1">
      <formula>$AE$2&lt;&gt;2</formula>
    </cfRule>
  </conditionalFormatting>
  <conditionalFormatting sqref="J11:K11">
    <cfRule type="expression" dxfId="3844" priority="325" stopIfTrue="1">
      <formula>$AE$2&lt;&gt;2</formula>
    </cfRule>
    <cfRule type="expression" dxfId="3843" priority="326" stopIfTrue="1">
      <formula>$AE$2&lt;&gt;2</formula>
    </cfRule>
  </conditionalFormatting>
  <conditionalFormatting sqref="L11:M11">
    <cfRule type="expression" dxfId="3842" priority="323" stopIfTrue="1">
      <formula>$AE$2&lt;&gt;2</formula>
    </cfRule>
    <cfRule type="expression" dxfId="3841" priority="324" stopIfTrue="1">
      <formula>$AE$2&lt;&gt;2</formula>
    </cfRule>
  </conditionalFormatting>
  <conditionalFormatting sqref="N11:O11">
    <cfRule type="expression" dxfId="3840" priority="321" stopIfTrue="1">
      <formula>$AE$2&lt;&gt;2</formula>
    </cfRule>
    <cfRule type="expression" dxfId="3839" priority="322" stopIfTrue="1">
      <formula>$AE$2&lt;&gt;2</formula>
    </cfRule>
  </conditionalFormatting>
  <conditionalFormatting sqref="P11:Q11">
    <cfRule type="expression" dxfId="3838" priority="319" stopIfTrue="1">
      <formula>$AE$2&lt;&gt;2</formula>
    </cfRule>
    <cfRule type="expression" dxfId="3837" priority="320" stopIfTrue="1">
      <formula>$AE$2&lt;&gt;2</formula>
    </cfRule>
  </conditionalFormatting>
  <conditionalFormatting sqref="R11:S11">
    <cfRule type="expression" dxfId="3836" priority="317" stopIfTrue="1">
      <formula>$AE$2&lt;&gt;2</formula>
    </cfRule>
    <cfRule type="expression" dxfId="3835" priority="318" stopIfTrue="1">
      <formula>$AE$2&lt;&gt;2</formula>
    </cfRule>
  </conditionalFormatting>
  <conditionalFormatting sqref="T11:U11">
    <cfRule type="expression" dxfId="3834" priority="315" stopIfTrue="1">
      <formula>$AE$2&lt;&gt;2</formula>
    </cfRule>
    <cfRule type="expression" dxfId="3833" priority="316" stopIfTrue="1">
      <formula>$AE$2&lt;&gt;2</formula>
    </cfRule>
  </conditionalFormatting>
  <conditionalFormatting sqref="B12:C12">
    <cfRule type="expression" dxfId="3832" priority="313" stopIfTrue="1">
      <formula>$AE$2&lt;&gt;2</formula>
    </cfRule>
    <cfRule type="expression" dxfId="3831" priority="314" stopIfTrue="1">
      <formula>$AE$2&lt;&gt;2</formula>
    </cfRule>
  </conditionalFormatting>
  <conditionalFormatting sqref="D12:E12">
    <cfRule type="expression" dxfId="3830" priority="311" stopIfTrue="1">
      <formula>$AE$2&lt;&gt;2</formula>
    </cfRule>
    <cfRule type="expression" dxfId="3829" priority="312" stopIfTrue="1">
      <formula>$AE$2&lt;&gt;2</formula>
    </cfRule>
  </conditionalFormatting>
  <conditionalFormatting sqref="F12:G12">
    <cfRule type="expression" dxfId="3828" priority="309" stopIfTrue="1">
      <formula>$AE$2&lt;&gt;2</formula>
    </cfRule>
    <cfRule type="expression" dxfId="3827" priority="310" stopIfTrue="1">
      <formula>$AE$2&lt;&gt;2</formula>
    </cfRule>
  </conditionalFormatting>
  <conditionalFormatting sqref="H12:I12">
    <cfRule type="expression" dxfId="3826" priority="307" stopIfTrue="1">
      <formula>$AE$2&lt;&gt;2</formula>
    </cfRule>
    <cfRule type="expression" dxfId="3825" priority="308" stopIfTrue="1">
      <formula>$AE$2&lt;&gt;2</formula>
    </cfRule>
  </conditionalFormatting>
  <conditionalFormatting sqref="J12:K12">
    <cfRule type="expression" dxfId="3824" priority="305" stopIfTrue="1">
      <formula>$AE$2&lt;&gt;2</formula>
    </cfRule>
    <cfRule type="expression" dxfId="3823" priority="306" stopIfTrue="1">
      <formula>$AE$2&lt;&gt;2</formula>
    </cfRule>
  </conditionalFormatting>
  <conditionalFormatting sqref="L12:M12">
    <cfRule type="expression" dxfId="3822" priority="303" stopIfTrue="1">
      <formula>$AE$2&lt;&gt;2</formula>
    </cfRule>
    <cfRule type="expression" dxfId="3821" priority="304" stopIfTrue="1">
      <formula>$AE$2&lt;&gt;2</formula>
    </cfRule>
  </conditionalFormatting>
  <conditionalFormatting sqref="N12:O12">
    <cfRule type="expression" dxfId="3820" priority="301" stopIfTrue="1">
      <formula>$AE$2&lt;&gt;2</formula>
    </cfRule>
    <cfRule type="expression" dxfId="3819" priority="302" stopIfTrue="1">
      <formula>$AE$2&lt;&gt;2</formula>
    </cfRule>
  </conditionalFormatting>
  <conditionalFormatting sqref="P12:Q12">
    <cfRule type="expression" dxfId="3818" priority="299" stopIfTrue="1">
      <formula>$AE$2&lt;&gt;2</formula>
    </cfRule>
    <cfRule type="expression" dxfId="3817" priority="300" stopIfTrue="1">
      <formula>$AE$2&lt;&gt;2</formula>
    </cfRule>
  </conditionalFormatting>
  <conditionalFormatting sqref="R12:S12">
    <cfRule type="expression" dxfId="3816" priority="297" stopIfTrue="1">
      <formula>$AE$2&lt;&gt;2</formula>
    </cfRule>
    <cfRule type="expression" dxfId="3815" priority="298" stopIfTrue="1">
      <formula>$AE$2&lt;&gt;2</formula>
    </cfRule>
  </conditionalFormatting>
  <conditionalFormatting sqref="T12:U12">
    <cfRule type="expression" dxfId="3814" priority="295" stopIfTrue="1">
      <formula>$AE$2&lt;&gt;2</formula>
    </cfRule>
    <cfRule type="expression" dxfId="3813" priority="296" stopIfTrue="1">
      <formula>$AE$2&lt;&gt;2</formula>
    </cfRule>
  </conditionalFormatting>
  <conditionalFormatting sqref="B13:C13">
    <cfRule type="expression" dxfId="3812" priority="293" stopIfTrue="1">
      <formula>$AE$2&lt;&gt;2</formula>
    </cfRule>
    <cfRule type="expression" dxfId="3811" priority="294" stopIfTrue="1">
      <formula>$AE$2&lt;&gt;2</formula>
    </cfRule>
  </conditionalFormatting>
  <conditionalFormatting sqref="D13:E13">
    <cfRule type="expression" dxfId="3810" priority="291" stopIfTrue="1">
      <formula>$AE$2&lt;&gt;2</formula>
    </cfRule>
    <cfRule type="expression" dxfId="3809" priority="292" stopIfTrue="1">
      <formula>$AE$2&lt;&gt;2</formula>
    </cfRule>
  </conditionalFormatting>
  <conditionalFormatting sqref="F13:G13">
    <cfRule type="expression" dxfId="3808" priority="289" stopIfTrue="1">
      <formula>$AE$2&lt;&gt;2</formula>
    </cfRule>
    <cfRule type="expression" dxfId="3807" priority="290" stopIfTrue="1">
      <formula>$AE$2&lt;&gt;2</formula>
    </cfRule>
  </conditionalFormatting>
  <conditionalFormatting sqref="H13:I13">
    <cfRule type="expression" dxfId="3806" priority="287" stopIfTrue="1">
      <formula>$AE$2&lt;&gt;2</formula>
    </cfRule>
    <cfRule type="expression" dxfId="3805" priority="288" stopIfTrue="1">
      <formula>$AE$2&lt;&gt;2</formula>
    </cfRule>
  </conditionalFormatting>
  <conditionalFormatting sqref="J13:K13">
    <cfRule type="expression" dxfId="3804" priority="285" stopIfTrue="1">
      <formula>$AE$2&lt;&gt;2</formula>
    </cfRule>
    <cfRule type="expression" dxfId="3803" priority="286" stopIfTrue="1">
      <formula>$AE$2&lt;&gt;2</formula>
    </cfRule>
  </conditionalFormatting>
  <conditionalFormatting sqref="L13:M13">
    <cfRule type="expression" dxfId="3802" priority="283" stopIfTrue="1">
      <formula>$AE$2&lt;&gt;2</formula>
    </cfRule>
    <cfRule type="expression" dxfId="3801" priority="284" stopIfTrue="1">
      <formula>$AE$2&lt;&gt;2</formula>
    </cfRule>
  </conditionalFormatting>
  <conditionalFormatting sqref="N13:O13">
    <cfRule type="expression" dxfId="3800" priority="281" stopIfTrue="1">
      <formula>$AE$2&lt;&gt;2</formula>
    </cfRule>
    <cfRule type="expression" dxfId="3799" priority="282" stopIfTrue="1">
      <formula>$AE$2&lt;&gt;2</formula>
    </cfRule>
  </conditionalFormatting>
  <conditionalFormatting sqref="P13:Q13">
    <cfRule type="expression" dxfId="3798" priority="279" stopIfTrue="1">
      <formula>$AE$2&lt;&gt;2</formula>
    </cfRule>
    <cfRule type="expression" dxfId="3797" priority="280" stopIfTrue="1">
      <formula>$AE$2&lt;&gt;2</formula>
    </cfRule>
  </conditionalFormatting>
  <conditionalFormatting sqref="R13:S13">
    <cfRule type="expression" dxfId="3796" priority="277" stopIfTrue="1">
      <formula>$AE$2&lt;&gt;2</formula>
    </cfRule>
    <cfRule type="expression" dxfId="3795" priority="278" stopIfTrue="1">
      <formula>$AE$2&lt;&gt;2</formula>
    </cfRule>
  </conditionalFormatting>
  <conditionalFormatting sqref="T13:U13">
    <cfRule type="expression" dxfId="3794" priority="275" stopIfTrue="1">
      <formula>$AE$2&lt;&gt;2</formula>
    </cfRule>
    <cfRule type="expression" dxfId="3793" priority="276" stopIfTrue="1">
      <formula>$AE$2&lt;&gt;2</formula>
    </cfRule>
  </conditionalFormatting>
  <conditionalFormatting sqref="B14:C14">
    <cfRule type="expression" dxfId="3792" priority="273" stopIfTrue="1">
      <formula>$AE$2&lt;&gt;2</formula>
    </cfRule>
    <cfRule type="expression" dxfId="3791" priority="274" stopIfTrue="1">
      <formula>$AE$2&lt;&gt;2</formula>
    </cfRule>
  </conditionalFormatting>
  <conditionalFormatting sqref="D14:E14">
    <cfRule type="expression" dxfId="3790" priority="271" stopIfTrue="1">
      <formula>$AE$2&lt;&gt;2</formula>
    </cfRule>
    <cfRule type="expression" dxfId="3789" priority="272" stopIfTrue="1">
      <formula>$AE$2&lt;&gt;2</formula>
    </cfRule>
  </conditionalFormatting>
  <conditionalFormatting sqref="F14:G14">
    <cfRule type="expression" dxfId="3788" priority="269" stopIfTrue="1">
      <formula>$AE$2&lt;&gt;2</formula>
    </cfRule>
    <cfRule type="expression" dxfId="3787" priority="270" stopIfTrue="1">
      <formula>$AE$2&lt;&gt;2</formula>
    </cfRule>
  </conditionalFormatting>
  <conditionalFormatting sqref="H14:I14">
    <cfRule type="expression" dxfId="3786" priority="267" stopIfTrue="1">
      <formula>$AE$2&lt;&gt;2</formula>
    </cfRule>
    <cfRule type="expression" dxfId="3785" priority="268" stopIfTrue="1">
      <formula>$AE$2&lt;&gt;2</formula>
    </cfRule>
  </conditionalFormatting>
  <conditionalFormatting sqref="J14:K14">
    <cfRule type="expression" dxfId="3784" priority="265" stopIfTrue="1">
      <formula>$AE$2&lt;&gt;2</formula>
    </cfRule>
    <cfRule type="expression" dxfId="3783" priority="266" stopIfTrue="1">
      <formula>$AE$2&lt;&gt;2</formula>
    </cfRule>
  </conditionalFormatting>
  <conditionalFormatting sqref="L14:M14">
    <cfRule type="expression" dxfId="3782" priority="263" stopIfTrue="1">
      <formula>$AE$2&lt;&gt;2</formula>
    </cfRule>
    <cfRule type="expression" dxfId="3781" priority="264" stopIfTrue="1">
      <formula>$AE$2&lt;&gt;2</formula>
    </cfRule>
  </conditionalFormatting>
  <conditionalFormatting sqref="N14:O14">
    <cfRule type="expression" dxfId="3780" priority="262" stopIfTrue="1">
      <formula>$AE$2&lt;&gt;2</formula>
    </cfRule>
  </conditionalFormatting>
  <conditionalFormatting sqref="N14:O14">
    <cfRule type="expression" dxfId="3779" priority="261" stopIfTrue="1">
      <formula>$AE$2&lt;&gt;2</formula>
    </cfRule>
  </conditionalFormatting>
  <conditionalFormatting sqref="P14:Q14">
    <cfRule type="expression" dxfId="3778" priority="260" stopIfTrue="1">
      <formula>$AE$2&lt;&gt;2</formula>
    </cfRule>
  </conditionalFormatting>
  <conditionalFormatting sqref="P14:Q14">
    <cfRule type="expression" dxfId="3777" priority="259" stopIfTrue="1">
      <formula>$AE$2&lt;&gt;2</formula>
    </cfRule>
  </conditionalFormatting>
  <conditionalFormatting sqref="R14:S14">
    <cfRule type="expression" dxfId="3776" priority="258" stopIfTrue="1">
      <formula>$AE$2&lt;&gt;2</formula>
    </cfRule>
  </conditionalFormatting>
  <conditionalFormatting sqref="R14:S14">
    <cfRule type="expression" dxfId="3775" priority="257" stopIfTrue="1">
      <formula>$AE$2&lt;&gt;2</formula>
    </cfRule>
  </conditionalFormatting>
  <conditionalFormatting sqref="T14:U14">
    <cfRule type="expression" dxfId="3774" priority="256" stopIfTrue="1">
      <formula>$AE$2&lt;&gt;2</formula>
    </cfRule>
  </conditionalFormatting>
  <conditionalFormatting sqref="T14:U14">
    <cfRule type="expression" dxfId="3773" priority="255" stopIfTrue="1">
      <formula>$AE$2&lt;&gt;2</formula>
    </cfRule>
  </conditionalFormatting>
  <conditionalFormatting sqref="B15:C15">
    <cfRule type="expression" dxfId="3772" priority="253" stopIfTrue="1">
      <formula>$AE$2&lt;&gt;2</formula>
    </cfRule>
    <cfRule type="expression" dxfId="3771" priority="254" stopIfTrue="1">
      <formula>$AE$2&lt;&gt;2</formula>
    </cfRule>
  </conditionalFormatting>
  <conditionalFormatting sqref="D15:E15">
    <cfRule type="expression" dxfId="3770" priority="251" stopIfTrue="1">
      <formula>$AE$2&lt;&gt;2</formula>
    </cfRule>
    <cfRule type="expression" dxfId="3769" priority="252" stopIfTrue="1">
      <formula>$AE$2&lt;&gt;2</formula>
    </cfRule>
  </conditionalFormatting>
  <conditionalFormatting sqref="F15:G15">
    <cfRule type="expression" dxfId="3768" priority="249" stopIfTrue="1">
      <formula>$AE$2&lt;&gt;2</formula>
    </cfRule>
    <cfRule type="expression" dxfId="3767" priority="250" stopIfTrue="1">
      <formula>$AE$2&lt;&gt;2</formula>
    </cfRule>
  </conditionalFormatting>
  <conditionalFormatting sqref="H15:I15">
    <cfRule type="expression" dxfId="3766" priority="247" stopIfTrue="1">
      <formula>$AE$2&lt;&gt;2</formula>
    </cfRule>
    <cfRule type="expression" dxfId="3765" priority="248" stopIfTrue="1">
      <formula>$AE$2&lt;&gt;2</formula>
    </cfRule>
  </conditionalFormatting>
  <conditionalFormatting sqref="J15:K15">
    <cfRule type="expression" dxfId="3764" priority="245" stopIfTrue="1">
      <formula>$AE$2&lt;&gt;2</formula>
    </cfRule>
    <cfRule type="expression" dxfId="3763" priority="246" stopIfTrue="1">
      <formula>$AE$2&lt;&gt;2</formula>
    </cfRule>
  </conditionalFormatting>
  <conditionalFormatting sqref="L15:M15">
    <cfRule type="expression" dxfId="3762" priority="243" stopIfTrue="1">
      <formula>$AE$2&lt;&gt;2</formula>
    </cfRule>
    <cfRule type="expression" dxfId="3761" priority="244" stopIfTrue="1">
      <formula>$AE$2&lt;&gt;2</formula>
    </cfRule>
  </conditionalFormatting>
  <conditionalFormatting sqref="N15:O15">
    <cfRule type="expression" dxfId="3760" priority="241" stopIfTrue="1">
      <formula>$AE$2&lt;&gt;2</formula>
    </cfRule>
    <cfRule type="expression" dxfId="3759" priority="242" stopIfTrue="1">
      <formula>$AE$2&lt;&gt;2</formula>
    </cfRule>
  </conditionalFormatting>
  <conditionalFormatting sqref="P15:Q15">
    <cfRule type="expression" dxfId="3758" priority="239" stopIfTrue="1">
      <formula>$AE$2&lt;&gt;2</formula>
    </cfRule>
    <cfRule type="expression" dxfId="3757" priority="240" stopIfTrue="1">
      <formula>$AE$2&lt;&gt;2</formula>
    </cfRule>
  </conditionalFormatting>
  <conditionalFormatting sqref="R15:S15">
    <cfRule type="expression" dxfId="3756" priority="237" stopIfTrue="1">
      <formula>$AE$2&lt;&gt;2</formula>
    </cfRule>
    <cfRule type="expression" dxfId="3755" priority="238" stopIfTrue="1">
      <formula>$AE$2&lt;&gt;2</formula>
    </cfRule>
  </conditionalFormatting>
  <conditionalFormatting sqref="T15:U15">
    <cfRule type="expression" dxfId="3754" priority="235" stopIfTrue="1">
      <formula>$AE$2&lt;&gt;2</formula>
    </cfRule>
    <cfRule type="expression" dxfId="3753" priority="236" stopIfTrue="1">
      <formula>$AE$2&lt;&gt;2</formula>
    </cfRule>
  </conditionalFormatting>
  <conditionalFormatting sqref="B16:C16">
    <cfRule type="expression" dxfId="3752" priority="233" stopIfTrue="1">
      <formula>$AE$2&lt;&gt;2</formula>
    </cfRule>
    <cfRule type="expression" dxfId="3751" priority="234" stopIfTrue="1">
      <formula>$AE$2&lt;&gt;2</formula>
    </cfRule>
  </conditionalFormatting>
  <conditionalFormatting sqref="D16:E16">
    <cfRule type="expression" dxfId="3750" priority="231" stopIfTrue="1">
      <formula>$AE$2&lt;&gt;2</formula>
    </cfRule>
    <cfRule type="expression" dxfId="3749" priority="232" stopIfTrue="1">
      <formula>$AE$2&lt;&gt;2</formula>
    </cfRule>
  </conditionalFormatting>
  <conditionalFormatting sqref="F16:G16">
    <cfRule type="expression" dxfId="3748" priority="229" stopIfTrue="1">
      <formula>$AE$2&lt;&gt;2</formula>
    </cfRule>
    <cfRule type="expression" dxfId="3747" priority="230" stopIfTrue="1">
      <formula>$AE$2&lt;&gt;2</formula>
    </cfRule>
  </conditionalFormatting>
  <conditionalFormatting sqref="H16:I16">
    <cfRule type="expression" dxfId="3746" priority="227" stopIfTrue="1">
      <formula>$AE$2&lt;&gt;2</formula>
    </cfRule>
    <cfRule type="expression" dxfId="3745" priority="228" stopIfTrue="1">
      <formula>$AE$2&lt;&gt;2</formula>
    </cfRule>
  </conditionalFormatting>
  <conditionalFormatting sqref="J16:K16">
    <cfRule type="expression" dxfId="3744" priority="225" stopIfTrue="1">
      <formula>$AE$2&lt;&gt;2</formula>
    </cfRule>
    <cfRule type="expression" dxfId="3743" priority="226" stopIfTrue="1">
      <formula>$AE$2&lt;&gt;2</formula>
    </cfRule>
  </conditionalFormatting>
  <conditionalFormatting sqref="L16:M16">
    <cfRule type="expression" dxfId="3742" priority="223" stopIfTrue="1">
      <formula>$AE$2&lt;&gt;2</formula>
    </cfRule>
    <cfRule type="expression" dxfId="3741" priority="224" stopIfTrue="1">
      <formula>$AE$2&lt;&gt;2</formula>
    </cfRule>
  </conditionalFormatting>
  <conditionalFormatting sqref="N16:O16">
    <cfRule type="expression" dxfId="3740" priority="221" stopIfTrue="1">
      <formula>$AE$2&lt;&gt;2</formula>
    </cfRule>
    <cfRule type="expression" dxfId="3739" priority="222" stopIfTrue="1">
      <formula>$AE$2&lt;&gt;2</formula>
    </cfRule>
  </conditionalFormatting>
  <conditionalFormatting sqref="P16:Q16">
    <cfRule type="expression" dxfId="3738" priority="219" stopIfTrue="1">
      <formula>$AE$2&lt;&gt;2</formula>
    </cfRule>
    <cfRule type="expression" dxfId="3737" priority="220" stopIfTrue="1">
      <formula>$AE$2&lt;&gt;2</formula>
    </cfRule>
  </conditionalFormatting>
  <conditionalFormatting sqref="R16:S16">
    <cfRule type="expression" dxfId="3736" priority="217" stopIfTrue="1">
      <formula>$AE$2&lt;&gt;2</formula>
    </cfRule>
    <cfRule type="expression" dxfId="3735" priority="218" stopIfTrue="1">
      <formula>$AE$2&lt;&gt;2</formula>
    </cfRule>
  </conditionalFormatting>
  <conditionalFormatting sqref="T16:U16">
    <cfRule type="expression" dxfId="3734" priority="215" stopIfTrue="1">
      <formula>$AE$2&lt;&gt;2</formula>
    </cfRule>
    <cfRule type="expression" dxfId="3733" priority="216" stopIfTrue="1">
      <formula>$AE$2&lt;&gt;2</formula>
    </cfRule>
  </conditionalFormatting>
  <conditionalFormatting sqref="B17:C17">
    <cfRule type="expression" dxfId="3732" priority="213" stopIfTrue="1">
      <formula>$AE$2&lt;&gt;2</formula>
    </cfRule>
    <cfRule type="expression" dxfId="3731" priority="214" stopIfTrue="1">
      <formula>$AE$2&lt;&gt;2</formula>
    </cfRule>
  </conditionalFormatting>
  <conditionalFormatting sqref="D17:E17">
    <cfRule type="expression" dxfId="3730" priority="211" stopIfTrue="1">
      <formula>$AE$2&lt;&gt;2</formula>
    </cfRule>
    <cfRule type="expression" dxfId="3729" priority="212" stopIfTrue="1">
      <formula>$AE$2&lt;&gt;2</formula>
    </cfRule>
  </conditionalFormatting>
  <conditionalFormatting sqref="F17:G17">
    <cfRule type="expression" dxfId="3728" priority="209" stopIfTrue="1">
      <formula>$AE$2&lt;&gt;2</formula>
    </cfRule>
    <cfRule type="expression" dxfId="3727" priority="210" stopIfTrue="1">
      <formula>$AE$2&lt;&gt;2</formula>
    </cfRule>
  </conditionalFormatting>
  <conditionalFormatting sqref="H17:I17">
    <cfRule type="expression" dxfId="3726" priority="207" stopIfTrue="1">
      <formula>$AE$2&lt;&gt;2</formula>
    </cfRule>
    <cfRule type="expression" dxfId="3725" priority="208" stopIfTrue="1">
      <formula>$AE$2&lt;&gt;2</formula>
    </cfRule>
  </conditionalFormatting>
  <conditionalFormatting sqref="J17:K17">
    <cfRule type="expression" dxfId="3724" priority="206" stopIfTrue="1">
      <formula>$AE$2&lt;&gt;2</formula>
    </cfRule>
  </conditionalFormatting>
  <conditionalFormatting sqref="J17:K17">
    <cfRule type="expression" dxfId="3723" priority="205" stopIfTrue="1">
      <formula>$AE$2&lt;&gt;2</formula>
    </cfRule>
  </conditionalFormatting>
  <conditionalFormatting sqref="L17:M17">
    <cfRule type="expression" dxfId="3722" priority="204" stopIfTrue="1">
      <formula>$AE$2&lt;&gt;2</formula>
    </cfRule>
  </conditionalFormatting>
  <conditionalFormatting sqref="L17:M17">
    <cfRule type="expression" dxfId="3721" priority="203" stopIfTrue="1">
      <formula>$AE$2&lt;&gt;2</formula>
    </cfRule>
  </conditionalFormatting>
  <conditionalFormatting sqref="N17:O17">
    <cfRule type="expression" dxfId="3720" priority="202" stopIfTrue="1">
      <formula>$AE$2&lt;&gt;2</formula>
    </cfRule>
  </conditionalFormatting>
  <conditionalFormatting sqref="N17:O17">
    <cfRule type="expression" dxfId="3719" priority="201" stopIfTrue="1">
      <formula>$AE$2&lt;&gt;2</formula>
    </cfRule>
  </conditionalFormatting>
  <conditionalFormatting sqref="P17:Q17">
    <cfRule type="expression" dxfId="3718" priority="200" stopIfTrue="1">
      <formula>$AE$2&lt;&gt;2</formula>
    </cfRule>
  </conditionalFormatting>
  <conditionalFormatting sqref="P17:Q17">
    <cfRule type="expression" dxfId="3717" priority="199" stopIfTrue="1">
      <formula>$AE$2&lt;&gt;2</formula>
    </cfRule>
  </conditionalFormatting>
  <conditionalFormatting sqref="R17:S17">
    <cfRule type="expression" dxfId="3716" priority="198" stopIfTrue="1">
      <formula>$AE$2&lt;&gt;2</formula>
    </cfRule>
  </conditionalFormatting>
  <conditionalFormatting sqref="R17:S17">
    <cfRule type="expression" dxfId="3715" priority="197" stopIfTrue="1">
      <formula>$AE$2&lt;&gt;2</formula>
    </cfRule>
  </conditionalFormatting>
  <conditionalFormatting sqref="T17:U17">
    <cfRule type="expression" dxfId="3714" priority="196" stopIfTrue="1">
      <formula>$AE$2&lt;&gt;2</formula>
    </cfRule>
  </conditionalFormatting>
  <conditionalFormatting sqref="T17:U17">
    <cfRule type="expression" dxfId="3713" priority="195" stopIfTrue="1">
      <formula>$AE$2&lt;&gt;2</formula>
    </cfRule>
  </conditionalFormatting>
  <conditionalFormatting sqref="B18:C18">
    <cfRule type="expression" dxfId="3712" priority="193" stopIfTrue="1">
      <formula>$AE$2&lt;&gt;2</formula>
    </cfRule>
    <cfRule type="expression" dxfId="3711" priority="194" stopIfTrue="1">
      <formula>$AE$2&lt;&gt;2</formula>
    </cfRule>
  </conditionalFormatting>
  <conditionalFormatting sqref="D18:E18">
    <cfRule type="expression" dxfId="3710" priority="191" stopIfTrue="1">
      <formula>$AE$2&lt;&gt;2</formula>
    </cfRule>
    <cfRule type="expression" dxfId="3709" priority="192" stopIfTrue="1">
      <formula>$AE$2&lt;&gt;2</formula>
    </cfRule>
  </conditionalFormatting>
  <conditionalFormatting sqref="F18:G18">
    <cfRule type="expression" dxfId="3708" priority="190" stopIfTrue="1">
      <formula>$AE$2&lt;&gt;2</formula>
    </cfRule>
  </conditionalFormatting>
  <conditionalFormatting sqref="F18:G18">
    <cfRule type="expression" dxfId="3707" priority="189" stopIfTrue="1">
      <formula>$AE$2&lt;&gt;2</formula>
    </cfRule>
  </conditionalFormatting>
  <conditionalFormatting sqref="H18:I18">
    <cfRule type="expression" dxfId="3706" priority="188" stopIfTrue="1">
      <formula>$AE$2&lt;&gt;2</formula>
    </cfRule>
  </conditionalFormatting>
  <conditionalFormatting sqref="H18:I18">
    <cfRule type="expression" dxfId="3705" priority="187" stopIfTrue="1">
      <formula>$AE$2&lt;&gt;2</formula>
    </cfRule>
  </conditionalFormatting>
  <conditionalFormatting sqref="J18:K18">
    <cfRule type="expression" dxfId="3704" priority="186" stopIfTrue="1">
      <formula>$AE$2&lt;&gt;2</formula>
    </cfRule>
  </conditionalFormatting>
  <conditionalFormatting sqref="J18:K18">
    <cfRule type="expression" dxfId="3703" priority="185" stopIfTrue="1">
      <formula>$AE$2&lt;&gt;2</formula>
    </cfRule>
  </conditionalFormatting>
  <conditionalFormatting sqref="L18:M18">
    <cfRule type="expression" dxfId="3702" priority="184" stopIfTrue="1">
      <formula>$AE$2&lt;&gt;2</formula>
    </cfRule>
  </conditionalFormatting>
  <conditionalFormatting sqref="L18:M18">
    <cfRule type="expression" dxfId="3701" priority="183" stopIfTrue="1">
      <formula>$AE$2&lt;&gt;2</formula>
    </cfRule>
  </conditionalFormatting>
  <conditionalFormatting sqref="N18:O18">
    <cfRule type="expression" dxfId="3700" priority="182" stopIfTrue="1">
      <formula>$AE$2&lt;&gt;2</formula>
    </cfRule>
  </conditionalFormatting>
  <conditionalFormatting sqref="N18:O18">
    <cfRule type="expression" dxfId="3699" priority="181" stopIfTrue="1">
      <formula>$AE$2&lt;&gt;2</formula>
    </cfRule>
  </conditionalFormatting>
  <conditionalFormatting sqref="P18:Q18">
    <cfRule type="expression" dxfId="3698" priority="180" stopIfTrue="1">
      <formula>$AE$2&lt;&gt;2</formula>
    </cfRule>
  </conditionalFormatting>
  <conditionalFormatting sqref="P18:Q18">
    <cfRule type="expression" dxfId="3697" priority="179" stopIfTrue="1">
      <formula>$AE$2&lt;&gt;2</formula>
    </cfRule>
  </conditionalFormatting>
  <conditionalFormatting sqref="R18:S18">
    <cfRule type="expression" dxfId="3696" priority="178" stopIfTrue="1">
      <formula>$AE$2&lt;&gt;2</formula>
    </cfRule>
  </conditionalFormatting>
  <conditionalFormatting sqref="R18:S18">
    <cfRule type="expression" dxfId="3695" priority="177" stopIfTrue="1">
      <formula>$AE$2&lt;&gt;2</formula>
    </cfRule>
  </conditionalFormatting>
  <conditionalFormatting sqref="T18:U18">
    <cfRule type="expression" dxfId="3694" priority="176" stopIfTrue="1">
      <formula>$AE$2&lt;&gt;2</formula>
    </cfRule>
  </conditionalFormatting>
  <conditionalFormatting sqref="T18:U18">
    <cfRule type="expression" dxfId="3693" priority="175" stopIfTrue="1">
      <formula>$AE$2&lt;&gt;2</formula>
    </cfRule>
  </conditionalFormatting>
  <conditionalFormatting sqref="B19:C19">
    <cfRule type="expression" dxfId="3692" priority="173" stopIfTrue="1">
      <formula>$AE$2&lt;&gt;2</formula>
    </cfRule>
    <cfRule type="expression" dxfId="3691" priority="174" stopIfTrue="1">
      <formula>$AE$2&lt;&gt;2</formula>
    </cfRule>
  </conditionalFormatting>
  <conditionalFormatting sqref="D19:E19">
    <cfRule type="expression" dxfId="3690" priority="171" stopIfTrue="1">
      <formula>$AE$2&lt;&gt;2</formula>
    </cfRule>
    <cfRule type="expression" dxfId="3689" priority="172" stopIfTrue="1">
      <formula>$AE$2&lt;&gt;2</formula>
    </cfRule>
  </conditionalFormatting>
  <conditionalFormatting sqref="F19:G19">
    <cfRule type="expression" dxfId="3688" priority="170" stopIfTrue="1">
      <formula>$AE$2&lt;&gt;2</formula>
    </cfRule>
  </conditionalFormatting>
  <conditionalFormatting sqref="F19:G19">
    <cfRule type="expression" dxfId="3687" priority="169" stopIfTrue="1">
      <formula>$AE$2&lt;&gt;2</formula>
    </cfRule>
  </conditionalFormatting>
  <conditionalFormatting sqref="H19:I19">
    <cfRule type="expression" dxfId="3686" priority="168" stopIfTrue="1">
      <formula>$AE$2&lt;&gt;2</formula>
    </cfRule>
  </conditionalFormatting>
  <conditionalFormatting sqref="H19:I19">
    <cfRule type="expression" dxfId="3685" priority="167" stopIfTrue="1">
      <formula>$AE$2&lt;&gt;2</formula>
    </cfRule>
  </conditionalFormatting>
  <conditionalFormatting sqref="J19:K19">
    <cfRule type="expression" dxfId="3684" priority="166" stopIfTrue="1">
      <formula>$AE$2&lt;&gt;2</formula>
    </cfRule>
  </conditionalFormatting>
  <conditionalFormatting sqref="J19:K19">
    <cfRule type="expression" dxfId="3683" priority="165" stopIfTrue="1">
      <formula>$AE$2&lt;&gt;2</formula>
    </cfRule>
  </conditionalFormatting>
  <conditionalFormatting sqref="L19:M19">
    <cfRule type="expression" dxfId="3682" priority="164" stopIfTrue="1">
      <formula>$AE$2&lt;&gt;2</formula>
    </cfRule>
  </conditionalFormatting>
  <conditionalFormatting sqref="L19:M19">
    <cfRule type="expression" dxfId="3681" priority="163" stopIfTrue="1">
      <formula>$AE$2&lt;&gt;2</formula>
    </cfRule>
  </conditionalFormatting>
  <conditionalFormatting sqref="N19:O19">
    <cfRule type="expression" dxfId="3680" priority="162" stopIfTrue="1">
      <formula>$AE$2&lt;&gt;2</formula>
    </cfRule>
  </conditionalFormatting>
  <conditionalFormatting sqref="N19:O19">
    <cfRule type="expression" dxfId="3679" priority="161" stopIfTrue="1">
      <formula>$AE$2&lt;&gt;2</formula>
    </cfRule>
  </conditionalFormatting>
  <conditionalFormatting sqref="P19:Q19">
    <cfRule type="expression" dxfId="3678" priority="160" stopIfTrue="1">
      <formula>$AE$2&lt;&gt;2</formula>
    </cfRule>
  </conditionalFormatting>
  <conditionalFormatting sqref="P19:Q19">
    <cfRule type="expression" dxfId="3677" priority="159" stopIfTrue="1">
      <formula>$AE$2&lt;&gt;2</formula>
    </cfRule>
  </conditionalFormatting>
  <conditionalFormatting sqref="R19:S19">
    <cfRule type="expression" dxfId="3676" priority="158" stopIfTrue="1">
      <formula>$AE$2&lt;&gt;2</formula>
    </cfRule>
  </conditionalFormatting>
  <conditionalFormatting sqref="R19:S19">
    <cfRule type="expression" dxfId="3675" priority="157" stopIfTrue="1">
      <formula>$AE$2&lt;&gt;2</formula>
    </cfRule>
  </conditionalFormatting>
  <conditionalFormatting sqref="T19:U19">
    <cfRule type="expression" dxfId="3674" priority="156" stopIfTrue="1">
      <formula>$AE$2&lt;&gt;2</formula>
    </cfRule>
  </conditionalFormatting>
  <conditionalFormatting sqref="T19:U19">
    <cfRule type="expression" dxfId="3673" priority="155" stopIfTrue="1">
      <formula>$AE$2&lt;&gt;2</formula>
    </cfRule>
  </conditionalFormatting>
  <conditionalFormatting sqref="J26:M26">
    <cfRule type="expression" dxfId="3672" priority="154" stopIfTrue="1">
      <formula>$AE$2&lt;&gt;2</formula>
    </cfRule>
  </conditionalFormatting>
  <conditionalFormatting sqref="J26:M26">
    <cfRule type="expression" dxfId="3671" priority="153" stopIfTrue="1">
      <formula>$AE$2&lt;&gt;2</formula>
    </cfRule>
  </conditionalFormatting>
  <conditionalFormatting sqref="J26:M26">
    <cfRule type="expression" dxfId="3670" priority="152" stopIfTrue="1">
      <formula>$AE$2&lt;&gt;2</formula>
    </cfRule>
  </conditionalFormatting>
  <conditionalFormatting sqref="J26:M26">
    <cfRule type="expression" dxfId="3669" priority="151" stopIfTrue="1">
      <formula>$AE$2&lt;&gt;2</formula>
    </cfRule>
  </conditionalFormatting>
  <conditionalFormatting sqref="N26:O26">
    <cfRule type="expression" dxfId="3668" priority="150" stopIfTrue="1">
      <formula>$AE$2&lt;&gt;2</formula>
    </cfRule>
  </conditionalFormatting>
  <conditionalFormatting sqref="N26:O26">
    <cfRule type="expression" dxfId="3667" priority="149" stopIfTrue="1">
      <formula>$AE$2&lt;&gt;2</formula>
    </cfRule>
  </conditionalFormatting>
  <conditionalFormatting sqref="P26:Q26">
    <cfRule type="expression" dxfId="3666" priority="148" stopIfTrue="1">
      <formula>$AE$2&lt;&gt;2</formula>
    </cfRule>
  </conditionalFormatting>
  <conditionalFormatting sqref="P26:Q26">
    <cfRule type="expression" dxfId="3665" priority="147" stopIfTrue="1">
      <formula>$AE$2&lt;&gt;2</formula>
    </cfRule>
  </conditionalFormatting>
  <conditionalFormatting sqref="R26:S26">
    <cfRule type="expression" dxfId="3664" priority="146" stopIfTrue="1">
      <formula>$AE$2&lt;&gt;2</formula>
    </cfRule>
  </conditionalFormatting>
  <conditionalFormatting sqref="R26:S26">
    <cfRule type="expression" dxfId="3663" priority="145" stopIfTrue="1">
      <formula>$AE$2&lt;&gt;2</formula>
    </cfRule>
  </conditionalFormatting>
  <conditionalFormatting sqref="T26:U26">
    <cfRule type="expression" dxfId="3662" priority="144" stopIfTrue="1">
      <formula>$AE$2&lt;&gt;2</formula>
    </cfRule>
  </conditionalFormatting>
  <conditionalFormatting sqref="T26:U26">
    <cfRule type="expression" dxfId="3661" priority="143" stopIfTrue="1">
      <formula>$AE$2&lt;&gt;2</formula>
    </cfRule>
  </conditionalFormatting>
  <conditionalFormatting sqref="J27:M27">
    <cfRule type="expression" dxfId="3660" priority="142" stopIfTrue="1">
      <formula>$AE$2&lt;&gt;2</formula>
    </cfRule>
  </conditionalFormatting>
  <conditionalFormatting sqref="J27:M27">
    <cfRule type="expression" dxfId="3659" priority="141" stopIfTrue="1">
      <formula>$AE$2&lt;&gt;2</formula>
    </cfRule>
  </conditionalFormatting>
  <conditionalFormatting sqref="J27:M27">
    <cfRule type="expression" dxfId="3658" priority="140" stopIfTrue="1">
      <formula>$AE$2&lt;&gt;2</formula>
    </cfRule>
  </conditionalFormatting>
  <conditionalFormatting sqref="J27:M27">
    <cfRule type="expression" dxfId="3657" priority="139" stopIfTrue="1">
      <formula>$AE$2&lt;&gt;2</formula>
    </cfRule>
  </conditionalFormatting>
  <conditionalFormatting sqref="N27:O27">
    <cfRule type="expression" dxfId="3656" priority="138" stopIfTrue="1">
      <formula>$AE$2&lt;&gt;2</formula>
    </cfRule>
  </conditionalFormatting>
  <conditionalFormatting sqref="N27:O27">
    <cfRule type="expression" dxfId="3655" priority="137" stopIfTrue="1">
      <formula>$AE$2&lt;&gt;2</formula>
    </cfRule>
  </conditionalFormatting>
  <conditionalFormatting sqref="P27:Q27">
    <cfRule type="expression" dxfId="3654" priority="136" stopIfTrue="1">
      <formula>$AE$2&lt;&gt;2</formula>
    </cfRule>
  </conditionalFormatting>
  <conditionalFormatting sqref="P27:Q27">
    <cfRule type="expression" dxfId="3653" priority="135" stopIfTrue="1">
      <formula>$AE$2&lt;&gt;2</formula>
    </cfRule>
  </conditionalFormatting>
  <conditionalFormatting sqref="R27:S27">
    <cfRule type="expression" dxfId="3652" priority="134" stopIfTrue="1">
      <formula>$AE$2&lt;&gt;2</formula>
    </cfRule>
  </conditionalFormatting>
  <conditionalFormatting sqref="R27:S27">
    <cfRule type="expression" dxfId="3651" priority="133" stopIfTrue="1">
      <formula>$AE$2&lt;&gt;2</formula>
    </cfRule>
  </conditionalFormatting>
  <conditionalFormatting sqref="T27:U27">
    <cfRule type="expression" dxfId="3650" priority="132" stopIfTrue="1">
      <formula>$AE$2&lt;&gt;2</formula>
    </cfRule>
  </conditionalFormatting>
  <conditionalFormatting sqref="T27:U27">
    <cfRule type="expression" dxfId="3649" priority="131" stopIfTrue="1">
      <formula>$AE$2&lt;&gt;2</formula>
    </cfRule>
  </conditionalFormatting>
  <conditionalFormatting sqref="J28:M28">
    <cfRule type="expression" dxfId="3648" priority="130" stopIfTrue="1">
      <formula>$AE$2&lt;&gt;2</formula>
    </cfRule>
  </conditionalFormatting>
  <conditionalFormatting sqref="J28:M28">
    <cfRule type="expression" dxfId="3647" priority="129" stopIfTrue="1">
      <formula>$AE$2&lt;&gt;2</formula>
    </cfRule>
  </conditionalFormatting>
  <conditionalFormatting sqref="J28:M28">
    <cfRule type="expression" dxfId="3646" priority="128" stopIfTrue="1">
      <formula>$AE$2&lt;&gt;2</formula>
    </cfRule>
  </conditionalFormatting>
  <conditionalFormatting sqref="J28:M28">
    <cfRule type="expression" dxfId="3645" priority="127" stopIfTrue="1">
      <formula>$AE$2&lt;&gt;2</formula>
    </cfRule>
  </conditionalFormatting>
  <conditionalFormatting sqref="N28:O28">
    <cfRule type="expression" dxfId="3644" priority="126" stopIfTrue="1">
      <formula>$AE$2&lt;&gt;2</formula>
    </cfRule>
  </conditionalFormatting>
  <conditionalFormatting sqref="N28:O28">
    <cfRule type="expression" dxfId="3643" priority="125" stopIfTrue="1">
      <formula>$AE$2&lt;&gt;2</formula>
    </cfRule>
  </conditionalFormatting>
  <conditionalFormatting sqref="P28:Q28">
    <cfRule type="expression" dxfId="3642" priority="124" stopIfTrue="1">
      <formula>$AE$2&lt;&gt;2</formula>
    </cfRule>
  </conditionalFormatting>
  <conditionalFormatting sqref="P28:Q28">
    <cfRule type="expression" dxfId="3641" priority="123" stopIfTrue="1">
      <formula>$AE$2&lt;&gt;2</formula>
    </cfRule>
  </conditionalFormatting>
  <conditionalFormatting sqref="R28:S28">
    <cfRule type="expression" dxfId="3640" priority="122" stopIfTrue="1">
      <formula>$AE$2&lt;&gt;2</formula>
    </cfRule>
  </conditionalFormatting>
  <conditionalFormatting sqref="R28:S28">
    <cfRule type="expression" dxfId="3639" priority="121" stopIfTrue="1">
      <formula>$AE$2&lt;&gt;2</formula>
    </cfRule>
  </conditionalFormatting>
  <conditionalFormatting sqref="T28:U28">
    <cfRule type="expression" dxfId="3638" priority="120" stopIfTrue="1">
      <formula>$AE$2&lt;&gt;2</formula>
    </cfRule>
  </conditionalFormatting>
  <conditionalFormatting sqref="T28:U28">
    <cfRule type="expression" dxfId="3637" priority="119" stopIfTrue="1">
      <formula>$AE$2&lt;&gt;2</formula>
    </cfRule>
  </conditionalFormatting>
  <conditionalFormatting sqref="J35:K35">
    <cfRule type="expression" dxfId="3636" priority="118" stopIfTrue="1">
      <formula>$AE$2&lt;&gt;2</formula>
    </cfRule>
  </conditionalFormatting>
  <conditionalFormatting sqref="J35:K35">
    <cfRule type="expression" dxfId="3635" priority="117" stopIfTrue="1">
      <formula>$AE$2&lt;&gt;2</formula>
    </cfRule>
  </conditionalFormatting>
  <conditionalFormatting sqref="L35:M35">
    <cfRule type="expression" dxfId="3634" priority="116" stopIfTrue="1">
      <formula>$AE$2&lt;&gt;2</formula>
    </cfRule>
  </conditionalFormatting>
  <conditionalFormatting sqref="L35:M35">
    <cfRule type="expression" dxfId="3633" priority="115" stopIfTrue="1">
      <formula>$AE$2&lt;&gt;2</formula>
    </cfRule>
  </conditionalFormatting>
  <conditionalFormatting sqref="N35:O35">
    <cfRule type="expression" dxfId="3632" priority="114" stopIfTrue="1">
      <formula>$AE$2&lt;&gt;2</formula>
    </cfRule>
  </conditionalFormatting>
  <conditionalFormatting sqref="N35:O35">
    <cfRule type="expression" dxfId="3631" priority="113" stopIfTrue="1">
      <formula>$AE$2&lt;&gt;2</formula>
    </cfRule>
  </conditionalFormatting>
  <conditionalFormatting sqref="R35:S35">
    <cfRule type="expression" dxfId="3630" priority="112" stopIfTrue="1">
      <formula>$AE$2&lt;&gt;2</formula>
    </cfRule>
  </conditionalFormatting>
  <conditionalFormatting sqref="R35:S35">
    <cfRule type="expression" dxfId="3629" priority="111" stopIfTrue="1">
      <formula>$AE$2&lt;&gt;2</formula>
    </cfRule>
  </conditionalFormatting>
  <conditionalFormatting sqref="J36:K36">
    <cfRule type="expression" dxfId="3628" priority="110" stopIfTrue="1">
      <formula>$AE$2&lt;&gt;2</formula>
    </cfRule>
  </conditionalFormatting>
  <conditionalFormatting sqref="J36:K36">
    <cfRule type="expression" dxfId="3627" priority="109" stopIfTrue="1">
      <formula>$AE$2&lt;&gt;2</formula>
    </cfRule>
  </conditionalFormatting>
  <conditionalFormatting sqref="L36:M36">
    <cfRule type="expression" dxfId="3626" priority="108" stopIfTrue="1">
      <formula>$AE$2&lt;&gt;2</formula>
    </cfRule>
  </conditionalFormatting>
  <conditionalFormatting sqref="L36:M36">
    <cfRule type="expression" dxfId="3625" priority="107" stopIfTrue="1">
      <formula>$AE$2&lt;&gt;2</formula>
    </cfRule>
  </conditionalFormatting>
  <conditionalFormatting sqref="N36:O36">
    <cfRule type="expression" dxfId="3624" priority="106" stopIfTrue="1">
      <formula>$AE$2&lt;&gt;2</formula>
    </cfRule>
  </conditionalFormatting>
  <conditionalFormatting sqref="N36:O36">
    <cfRule type="expression" dxfId="3623" priority="105" stopIfTrue="1">
      <formula>$AE$2&lt;&gt;2</formula>
    </cfRule>
  </conditionalFormatting>
  <conditionalFormatting sqref="R36:S36">
    <cfRule type="expression" dxfId="3622" priority="104" stopIfTrue="1">
      <formula>$AE$2&lt;&gt;2</formula>
    </cfRule>
  </conditionalFormatting>
  <conditionalFormatting sqref="R36:S36">
    <cfRule type="expression" dxfId="3621" priority="103" stopIfTrue="1">
      <formula>$AE$2&lt;&gt;2</formula>
    </cfRule>
  </conditionalFormatting>
  <conditionalFormatting sqref="J37:K37">
    <cfRule type="expression" dxfId="3620" priority="102" stopIfTrue="1">
      <formula>$AE$2&lt;&gt;2</formula>
    </cfRule>
  </conditionalFormatting>
  <conditionalFormatting sqref="J37:K37">
    <cfRule type="expression" dxfId="3619" priority="101" stopIfTrue="1">
      <formula>$AE$2&lt;&gt;2</formula>
    </cfRule>
  </conditionalFormatting>
  <conditionalFormatting sqref="L37:M37">
    <cfRule type="expression" dxfId="3618" priority="100" stopIfTrue="1">
      <formula>$AE$2&lt;&gt;2</formula>
    </cfRule>
  </conditionalFormatting>
  <conditionalFormatting sqref="L37:M37">
    <cfRule type="expression" dxfId="3617" priority="99" stopIfTrue="1">
      <formula>$AE$2&lt;&gt;2</formula>
    </cfRule>
  </conditionalFormatting>
  <conditionalFormatting sqref="N37:O37">
    <cfRule type="expression" dxfId="3616" priority="98" stopIfTrue="1">
      <formula>$AE$2&lt;&gt;2</formula>
    </cfRule>
  </conditionalFormatting>
  <conditionalFormatting sqref="N37:O37">
    <cfRule type="expression" dxfId="3615" priority="97" stopIfTrue="1">
      <formula>$AE$2&lt;&gt;2</formula>
    </cfRule>
  </conditionalFormatting>
  <conditionalFormatting sqref="R37:S37">
    <cfRule type="expression" dxfId="3614" priority="96" stopIfTrue="1">
      <formula>$AE$2&lt;&gt;2</formula>
    </cfRule>
  </conditionalFormatting>
  <conditionalFormatting sqref="R37:S37">
    <cfRule type="expression" dxfId="3613" priority="95" stopIfTrue="1">
      <formula>$AE$2&lt;&gt;2</formula>
    </cfRule>
  </conditionalFormatting>
  <conditionalFormatting sqref="J38:K38">
    <cfRule type="expression" dxfId="3612" priority="94" stopIfTrue="1">
      <formula>$AE$2&lt;&gt;2</formula>
    </cfRule>
  </conditionalFormatting>
  <conditionalFormatting sqref="J38:K38">
    <cfRule type="expression" dxfId="3611" priority="93" stopIfTrue="1">
      <formula>$AE$2&lt;&gt;2</formula>
    </cfRule>
  </conditionalFormatting>
  <conditionalFormatting sqref="L38:M38">
    <cfRule type="expression" dxfId="3610" priority="92" stopIfTrue="1">
      <formula>$AE$2&lt;&gt;2</formula>
    </cfRule>
  </conditionalFormatting>
  <conditionalFormatting sqref="L38:M38">
    <cfRule type="expression" dxfId="3609" priority="91" stopIfTrue="1">
      <formula>$AE$2&lt;&gt;2</formula>
    </cfRule>
  </conditionalFormatting>
  <conditionalFormatting sqref="N38:O38">
    <cfRule type="expression" dxfId="3608" priority="90" stopIfTrue="1">
      <formula>$AE$2&lt;&gt;2</formula>
    </cfRule>
  </conditionalFormatting>
  <conditionalFormatting sqref="N38:O38">
    <cfRule type="expression" dxfId="3607" priority="89" stopIfTrue="1">
      <formula>$AE$2&lt;&gt;2</formula>
    </cfRule>
  </conditionalFormatting>
  <conditionalFormatting sqref="R38:S38">
    <cfRule type="expression" dxfId="3606" priority="88" stopIfTrue="1">
      <formula>$AE$2&lt;&gt;2</formula>
    </cfRule>
  </conditionalFormatting>
  <conditionalFormatting sqref="R38:S38">
    <cfRule type="expression" dxfId="3605" priority="87" stopIfTrue="1">
      <formula>$AE$2&lt;&gt;2</formula>
    </cfRule>
  </conditionalFormatting>
  <conditionalFormatting sqref="J39:K39">
    <cfRule type="expression" dxfId="3604" priority="86" stopIfTrue="1">
      <formula>$AE$2&lt;&gt;2</formula>
    </cfRule>
  </conditionalFormatting>
  <conditionalFormatting sqref="J39:K39">
    <cfRule type="expression" dxfId="3603" priority="85" stopIfTrue="1">
      <formula>$AE$2&lt;&gt;2</formula>
    </cfRule>
  </conditionalFormatting>
  <conditionalFormatting sqref="L39:M39">
    <cfRule type="expression" dxfId="3602" priority="84" stopIfTrue="1">
      <formula>$AE$2&lt;&gt;2</formula>
    </cfRule>
  </conditionalFormatting>
  <conditionalFormatting sqref="L39:M39">
    <cfRule type="expression" dxfId="3601" priority="83" stopIfTrue="1">
      <formula>$AE$2&lt;&gt;2</formula>
    </cfRule>
  </conditionalFormatting>
  <conditionalFormatting sqref="N39:O39">
    <cfRule type="expression" dxfId="3600" priority="82" stopIfTrue="1">
      <formula>$AE$2&lt;&gt;2</formula>
    </cfRule>
  </conditionalFormatting>
  <conditionalFormatting sqref="N39:O39">
    <cfRule type="expression" dxfId="3599" priority="81" stopIfTrue="1">
      <formula>$AE$2&lt;&gt;2</formula>
    </cfRule>
  </conditionalFormatting>
  <conditionalFormatting sqref="R39:S39">
    <cfRule type="expression" dxfId="3598" priority="80" stopIfTrue="1">
      <formula>$AE$2&lt;&gt;2</formula>
    </cfRule>
  </conditionalFormatting>
  <conditionalFormatting sqref="R39:S39">
    <cfRule type="expression" dxfId="3597" priority="79" stopIfTrue="1">
      <formula>$AE$2&lt;&gt;2</formula>
    </cfRule>
  </conditionalFormatting>
  <conditionalFormatting sqref="V8:W8">
    <cfRule type="expression" dxfId="3596" priority="78">
      <formula>$AE$2&lt;&gt;2</formula>
    </cfRule>
  </conditionalFormatting>
  <conditionalFormatting sqref="X8:Y8">
    <cfRule type="expression" dxfId="3595" priority="77">
      <formula>$AE$2&lt;&gt;2</formula>
    </cfRule>
  </conditionalFormatting>
  <conditionalFormatting sqref="Z8:AA8">
    <cfRule type="expression" dxfId="3594" priority="76">
      <formula>$AE$2&lt;&gt;2</formula>
    </cfRule>
  </conditionalFormatting>
  <conditionalFormatting sqref="V9:W9">
    <cfRule type="expression" dxfId="3593" priority="75">
      <formula>$AE$2&lt;&gt;2</formula>
    </cfRule>
  </conditionalFormatting>
  <conditionalFormatting sqref="X9:Y9">
    <cfRule type="expression" dxfId="3592" priority="74">
      <formula>$AE$2&lt;&gt;2</formula>
    </cfRule>
  </conditionalFormatting>
  <conditionalFormatting sqref="Z9:AA9">
    <cfRule type="expression" dxfId="3591" priority="73">
      <formula>$AE$2&lt;&gt;2</formula>
    </cfRule>
  </conditionalFormatting>
  <conditionalFormatting sqref="V10:W10">
    <cfRule type="expression" dxfId="3590" priority="72">
      <formula>$AE$2&lt;&gt;2</formula>
    </cfRule>
  </conditionalFormatting>
  <conditionalFormatting sqref="X10:Y10">
    <cfRule type="expression" dxfId="3589" priority="71">
      <formula>$AE$2&lt;&gt;2</formula>
    </cfRule>
  </conditionalFormatting>
  <conditionalFormatting sqref="Z10:AA10">
    <cfRule type="expression" dxfId="3588" priority="70">
      <formula>$AE$2&lt;&gt;2</formula>
    </cfRule>
  </conditionalFormatting>
  <conditionalFormatting sqref="V11:W11">
    <cfRule type="expression" dxfId="3587" priority="69">
      <formula>$AE$2&lt;&gt;2</formula>
    </cfRule>
  </conditionalFormatting>
  <conditionalFormatting sqref="X11:Y11">
    <cfRule type="expression" dxfId="3586" priority="68">
      <formula>$AE$2&lt;&gt;2</formula>
    </cfRule>
  </conditionalFormatting>
  <conditionalFormatting sqref="Z11:AA11">
    <cfRule type="expression" dxfId="3585" priority="67">
      <formula>$AE$2&lt;&gt;2</formula>
    </cfRule>
  </conditionalFormatting>
  <conditionalFormatting sqref="V12:W12">
    <cfRule type="expression" dxfId="3584" priority="66">
      <formula>$AE$2&lt;&gt;2</formula>
    </cfRule>
  </conditionalFormatting>
  <conditionalFormatting sqref="X12:Y12">
    <cfRule type="expression" dxfId="3583" priority="65">
      <formula>$AE$2&lt;&gt;2</formula>
    </cfRule>
  </conditionalFormatting>
  <conditionalFormatting sqref="Z12:AA12">
    <cfRule type="expression" dxfId="3582" priority="64">
      <formula>$AE$2&lt;&gt;2</formula>
    </cfRule>
  </conditionalFormatting>
  <conditionalFormatting sqref="V13:W13">
    <cfRule type="expression" dxfId="3581" priority="63">
      <formula>$AE$2&lt;&gt;2</formula>
    </cfRule>
  </conditionalFormatting>
  <conditionalFormatting sqref="X13:Y13">
    <cfRule type="expression" dxfId="3580" priority="62">
      <formula>$AE$2&lt;&gt;2</formula>
    </cfRule>
  </conditionalFormatting>
  <conditionalFormatting sqref="Z13:AA13">
    <cfRule type="expression" dxfId="3579" priority="61">
      <formula>$AE$2&lt;&gt;2</formula>
    </cfRule>
  </conditionalFormatting>
  <conditionalFormatting sqref="V14:W14">
    <cfRule type="expression" dxfId="3578" priority="60">
      <formula>$AE$2&lt;&gt;2</formula>
    </cfRule>
  </conditionalFormatting>
  <conditionalFormatting sqref="X14:Y14">
    <cfRule type="expression" dxfId="3577" priority="59">
      <formula>$AE$2&lt;&gt;2</formula>
    </cfRule>
  </conditionalFormatting>
  <conditionalFormatting sqref="Z14:AA14">
    <cfRule type="expression" dxfId="3576" priority="58">
      <formula>$AE$2&lt;&gt;2</formula>
    </cfRule>
  </conditionalFormatting>
  <conditionalFormatting sqref="V15:W15">
    <cfRule type="expression" dxfId="3575" priority="57">
      <formula>$AE$2&lt;&gt;2</formula>
    </cfRule>
  </conditionalFormatting>
  <conditionalFormatting sqref="X15:Y15">
    <cfRule type="expression" dxfId="3574" priority="56">
      <formula>$AE$2&lt;&gt;2</formula>
    </cfRule>
  </conditionalFormatting>
  <conditionalFormatting sqref="Z15:AA15">
    <cfRule type="expression" dxfId="3573" priority="55">
      <formula>$AE$2&lt;&gt;2</formula>
    </cfRule>
  </conditionalFormatting>
  <conditionalFormatting sqref="V16:W16">
    <cfRule type="expression" dxfId="3572" priority="54">
      <formula>$AE$2&lt;&gt;2</formula>
    </cfRule>
  </conditionalFormatting>
  <conditionalFormatting sqref="X16:Y16">
    <cfRule type="expression" dxfId="3571" priority="53">
      <formula>$AE$2&lt;&gt;2</formula>
    </cfRule>
  </conditionalFormatting>
  <conditionalFormatting sqref="Z16:AA16">
    <cfRule type="expression" dxfId="3570" priority="52">
      <formula>$AE$2&lt;&gt;2</formula>
    </cfRule>
  </conditionalFormatting>
  <conditionalFormatting sqref="V17:W17">
    <cfRule type="expression" dxfId="3569" priority="51">
      <formula>$AE$2&lt;&gt;2</formula>
    </cfRule>
  </conditionalFormatting>
  <conditionalFormatting sqref="X17:Y17">
    <cfRule type="expression" dxfId="3568" priority="50">
      <formula>$AE$2&lt;&gt;2</formula>
    </cfRule>
  </conditionalFormatting>
  <conditionalFormatting sqref="Z17:AA17">
    <cfRule type="expression" dxfId="3567" priority="49">
      <formula>$AE$2&lt;&gt;2</formula>
    </cfRule>
  </conditionalFormatting>
  <conditionalFormatting sqref="V18:W18">
    <cfRule type="expression" dxfId="3566" priority="48">
      <formula>$AE$2&lt;&gt;2</formula>
    </cfRule>
  </conditionalFormatting>
  <conditionalFormatting sqref="X18:Y18">
    <cfRule type="expression" dxfId="3565" priority="47">
      <formula>$AE$2&lt;&gt;2</formula>
    </cfRule>
  </conditionalFormatting>
  <conditionalFormatting sqref="Z18:AA18">
    <cfRule type="expression" dxfId="3564" priority="46">
      <formula>$AE$2&lt;&gt;2</formula>
    </cfRule>
  </conditionalFormatting>
  <conditionalFormatting sqref="V19:W19">
    <cfRule type="expression" dxfId="3563" priority="45">
      <formula>$AE$2&lt;&gt;2</formula>
    </cfRule>
  </conditionalFormatting>
  <conditionalFormatting sqref="X19:Y19">
    <cfRule type="expression" dxfId="3562" priority="44">
      <formula>$AE$2&lt;&gt;2</formula>
    </cfRule>
  </conditionalFormatting>
  <conditionalFormatting sqref="Z19:AA19">
    <cfRule type="expression" dxfId="3561" priority="43">
      <formula>$AE$2&lt;&gt;2</formula>
    </cfRule>
  </conditionalFormatting>
  <conditionalFormatting sqref="V26:W26">
    <cfRule type="expression" dxfId="3560" priority="42">
      <formula>$AE$2&lt;&gt;2</formula>
    </cfRule>
  </conditionalFormatting>
  <conditionalFormatting sqref="X26:Y26">
    <cfRule type="expression" dxfId="3559" priority="41">
      <formula>$AE$2&lt;&gt;2</formula>
    </cfRule>
  </conditionalFormatting>
  <conditionalFormatting sqref="Z26:AA26">
    <cfRule type="expression" dxfId="3558" priority="40">
      <formula>$AE$2&lt;&gt;2</formula>
    </cfRule>
  </conditionalFormatting>
  <conditionalFormatting sqref="V27:W27">
    <cfRule type="expression" dxfId="3557" priority="39">
      <formula>$AE$2&lt;&gt;2</formula>
    </cfRule>
  </conditionalFormatting>
  <conditionalFormatting sqref="X27:Y27">
    <cfRule type="expression" dxfId="3556" priority="38">
      <formula>$AE$2&lt;&gt;2</formula>
    </cfRule>
  </conditionalFormatting>
  <conditionalFormatting sqref="Z27:AA27">
    <cfRule type="expression" dxfId="3555" priority="37">
      <formula>$AE$2&lt;&gt;2</formula>
    </cfRule>
  </conditionalFormatting>
  <conditionalFormatting sqref="V28:W28">
    <cfRule type="expression" dxfId="3554" priority="36">
      <formula>$AE$2&lt;&gt;2</formula>
    </cfRule>
  </conditionalFormatting>
  <conditionalFormatting sqref="X28:Y28">
    <cfRule type="expression" dxfId="3553" priority="35">
      <formula>$AE$2&lt;&gt;2</formula>
    </cfRule>
  </conditionalFormatting>
  <conditionalFormatting sqref="Z28:AA28">
    <cfRule type="expression" dxfId="3552" priority="34">
      <formula>$AE$2&lt;&gt;2</formula>
    </cfRule>
  </conditionalFormatting>
  <conditionalFormatting sqref="V29:W29">
    <cfRule type="expression" dxfId="3551" priority="33">
      <formula>$AE$2&lt;&gt;2</formula>
    </cfRule>
  </conditionalFormatting>
  <conditionalFormatting sqref="X29:Y29">
    <cfRule type="expression" dxfId="3550" priority="32">
      <formula>$AE$2&lt;&gt;2</formula>
    </cfRule>
  </conditionalFormatting>
  <conditionalFormatting sqref="Z29:AA29">
    <cfRule type="expression" dxfId="3549" priority="31">
      <formula>$AE$2&lt;&gt;2</formula>
    </cfRule>
  </conditionalFormatting>
  <conditionalFormatting sqref="P35:Q35">
    <cfRule type="expression" dxfId="3548" priority="30">
      <formula>$AE$2&lt;&gt;2</formula>
    </cfRule>
  </conditionalFormatting>
  <conditionalFormatting sqref="T35:U35">
    <cfRule type="expression" dxfId="3547" priority="29">
      <formula>$AE$2&lt;&gt;2</formula>
    </cfRule>
  </conditionalFormatting>
  <conditionalFormatting sqref="V35:W35">
    <cfRule type="expression" dxfId="3546" priority="28">
      <formula>$AE$2&lt;&gt;2</formula>
    </cfRule>
  </conditionalFormatting>
  <conditionalFormatting sqref="X35:Y35">
    <cfRule type="expression" dxfId="3545" priority="27">
      <formula>$AE$2&lt;&gt;2</formula>
    </cfRule>
  </conditionalFormatting>
  <conditionalFormatting sqref="P36:Q36">
    <cfRule type="expression" dxfId="3544" priority="26">
      <formula>$AE$2&lt;&gt;2</formula>
    </cfRule>
  </conditionalFormatting>
  <conditionalFormatting sqref="T36:U36">
    <cfRule type="expression" dxfId="3543" priority="25">
      <formula>$AE$2&lt;&gt;2</formula>
    </cfRule>
  </conditionalFormatting>
  <conditionalFormatting sqref="V36:W36">
    <cfRule type="expression" dxfId="3542" priority="24">
      <formula>$AE$2&lt;&gt;2</formula>
    </cfRule>
  </conditionalFormatting>
  <conditionalFormatting sqref="X36:Y36">
    <cfRule type="expression" dxfId="3541" priority="23">
      <formula>$AE$2&lt;&gt;2</formula>
    </cfRule>
  </conditionalFormatting>
  <conditionalFormatting sqref="P37:Q37">
    <cfRule type="expression" dxfId="3540" priority="22">
      <formula>$AE$2&lt;&gt;2</formula>
    </cfRule>
  </conditionalFormatting>
  <conditionalFormatting sqref="T37:U37">
    <cfRule type="expression" dxfId="3539" priority="21">
      <formula>$AE$2&lt;&gt;2</formula>
    </cfRule>
  </conditionalFormatting>
  <conditionalFormatting sqref="V37:W37">
    <cfRule type="expression" dxfId="3538" priority="20">
      <formula>$AE$2&lt;&gt;2</formula>
    </cfRule>
  </conditionalFormatting>
  <conditionalFormatting sqref="X37:Y37">
    <cfRule type="expression" dxfId="3537" priority="19">
      <formula>$AE$2&lt;&gt;2</formula>
    </cfRule>
  </conditionalFormatting>
  <conditionalFormatting sqref="P38:Q38">
    <cfRule type="expression" dxfId="3536" priority="18">
      <formula>$AE$2&lt;&gt;2</formula>
    </cfRule>
  </conditionalFormatting>
  <conditionalFormatting sqref="T38:U38">
    <cfRule type="expression" dxfId="3535" priority="17">
      <formula>$AE$2&lt;&gt;2</formula>
    </cfRule>
  </conditionalFormatting>
  <conditionalFormatting sqref="V38:W38">
    <cfRule type="expression" dxfId="3534" priority="16">
      <formula>$AE$2&lt;&gt;2</formula>
    </cfRule>
  </conditionalFormatting>
  <conditionalFormatting sqref="X38:Y38">
    <cfRule type="expression" dxfId="3533" priority="15">
      <formula>$AE$2&lt;&gt;2</formula>
    </cfRule>
  </conditionalFormatting>
  <conditionalFormatting sqref="P39:Q39">
    <cfRule type="expression" dxfId="3532" priority="14">
      <formula>$AE$2&lt;&gt;2</formula>
    </cfRule>
  </conditionalFormatting>
  <conditionalFormatting sqref="T39:U39">
    <cfRule type="expression" dxfId="3531" priority="13">
      <formula>$AE$2&lt;&gt;2</formula>
    </cfRule>
  </conditionalFormatting>
  <conditionalFormatting sqref="V39:W39">
    <cfRule type="expression" dxfId="3530" priority="12">
      <formula>$AE$2&lt;&gt;2</formula>
    </cfRule>
  </conditionalFormatting>
  <conditionalFormatting sqref="X39:Y39">
    <cfRule type="expression" dxfId="3529" priority="11">
      <formula>$AE$2&lt;&gt;2</formula>
    </cfRule>
  </conditionalFormatting>
  <conditionalFormatting sqref="T40:U40">
    <cfRule type="expression" dxfId="3528" priority="10">
      <formula>$AE$2&lt;&gt;2</formula>
    </cfRule>
  </conditionalFormatting>
  <conditionalFormatting sqref="V40:W40">
    <cfRule type="expression" dxfId="3527" priority="9">
      <formula>$AE$2&lt;&gt;2</formula>
    </cfRule>
  </conditionalFormatting>
  <conditionalFormatting sqref="X40:Y40">
    <cfRule type="expression" dxfId="3526" priority="8">
      <formula>$AE$2&lt;&gt;2</formula>
    </cfRule>
  </conditionalFormatting>
  <conditionalFormatting sqref="L43:N43">
    <cfRule type="expression" dxfId="3525" priority="7">
      <formula>$AE$2&lt;&gt;2</formula>
    </cfRule>
  </conditionalFormatting>
  <conditionalFormatting sqref="Q43:R43">
    <cfRule type="expression" dxfId="3524" priority="6">
      <formula>$AE$2&lt;&gt;2</formula>
    </cfRule>
  </conditionalFormatting>
  <conditionalFormatting sqref="U43:V43">
    <cfRule type="expression" dxfId="3523" priority="5">
      <formula>$AE$2&lt;&gt;2</formula>
    </cfRule>
  </conditionalFormatting>
  <conditionalFormatting sqref="Y43:Z43">
    <cfRule type="expression" dxfId="3522" priority="4">
      <formula>$AE$2&lt;&gt;2</formula>
    </cfRule>
  </conditionalFormatting>
  <conditionalFormatting sqref="W44:Y44">
    <cfRule type="expression" dxfId="3521" priority="3">
      <formula>$AE$2&lt;&gt;2</formula>
    </cfRule>
  </conditionalFormatting>
  <conditionalFormatting sqref="W45:Y45">
    <cfRule type="expression" dxfId="3520" priority="2">
      <formula>$AE$2&lt;&gt;2</formula>
    </cfRule>
  </conditionalFormatting>
  <conditionalFormatting sqref="W46:Y46">
    <cfRule type="expression" dxfId="3519" priority="1">
      <formula>$AE$2&lt;&gt;2</formula>
    </cfRule>
  </conditionalFormatting>
  <dataValidations count="1">
    <dataValidation type="list" allowBlank="1" showInputMessage="1" showErrorMessage="1" sqref="M14:M19 L8:L19 M8:M11 U26 U28 T26:T28" xr:uid="{00000000-0002-0000-01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07522"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07523"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07524"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07525"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07526"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07527"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07528"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07529"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07530"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07531"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07532"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228" t="s">
        <v>179</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E2" s="134">
        <f>共通条件・結果!AE2</f>
        <v>1</v>
      </c>
    </row>
    <row r="3" spans="2:41" s="2" customFormat="1" ht="24.95" customHeight="1" thickBot="1">
      <c r="AE3" s="2" t="s">
        <v>279</v>
      </c>
    </row>
    <row r="4" spans="2:41" s="2" customFormat="1" ht="21.95" customHeight="1" thickBot="1">
      <c r="B4" s="4" t="s">
        <v>5</v>
      </c>
      <c r="R4" s="229" t="s">
        <v>33</v>
      </c>
      <c r="S4" s="230"/>
      <c r="T4" s="230"/>
      <c r="U4" s="231"/>
      <c r="V4" s="232" t="b">
        <f>IF(共通条件・結果!AA7="８地域","0.414",IF(共通条件・結果!AA7="７地域",0.415,IF(共通条件・結果!AA7="６地域",0.431,IF(共通条件・結果!AA7="５地域",0.437,IF(共通条件・結果!AA7="４地域",0.426,IF(共通条件・結果!AA7="３地域",0.39,IF(共通条件・結果!AA7="２地域",0.412,IF(共通条件・結果!AA7="１地域",0.43))))))))</f>
        <v>0</v>
      </c>
      <c r="W4" s="233"/>
      <c r="X4" s="232" t="b">
        <f>IF(共通条件・結果!AA7="８地域","-",IF(共通条件・結果!AA7="７地域",0.281,IF(共通条件・結果!AA7="６地域",0.325,IF(共通条件・結果!AA7="５地域",0.31,IF(共通条件・結果!AA7="４地域",0.33,IF(共通条件・結果!AA7="３地域",0.348,IF(共通条件・結果!AA7="２地域",0.341,IF(共通条件・結果!AA7="１地域",0.333))))))))</f>
        <v>0</v>
      </c>
      <c r="Y4" s="233"/>
    </row>
    <row r="5" spans="2:41" s="2" customFormat="1" ht="21.95" customHeight="1">
      <c r="B5" s="234" t="s">
        <v>6</v>
      </c>
      <c r="C5" s="191"/>
      <c r="D5" s="191" t="s">
        <v>142</v>
      </c>
      <c r="E5" s="191"/>
      <c r="F5" s="191"/>
      <c r="G5" s="191"/>
      <c r="H5" s="239" t="s">
        <v>143</v>
      </c>
      <c r="I5" s="191"/>
      <c r="J5" s="239" t="s">
        <v>65</v>
      </c>
      <c r="K5" s="191"/>
      <c r="L5" s="239" t="s">
        <v>9</v>
      </c>
      <c r="M5" s="191"/>
      <c r="N5" s="241" t="s">
        <v>46</v>
      </c>
      <c r="O5" s="242"/>
      <c r="P5" s="242"/>
      <c r="Q5" s="242"/>
      <c r="R5" s="242"/>
      <c r="S5" s="242"/>
      <c r="T5" s="242"/>
      <c r="U5" s="242"/>
      <c r="V5" s="239" t="s">
        <v>144</v>
      </c>
      <c r="W5" s="191"/>
      <c r="X5" s="239" t="s">
        <v>145</v>
      </c>
      <c r="Y5" s="191"/>
      <c r="Z5" s="239" t="s">
        <v>112</v>
      </c>
      <c r="AA5" s="192"/>
    </row>
    <row r="6" spans="2:41" s="2" customFormat="1" ht="21.95" customHeight="1">
      <c r="B6" s="235"/>
      <c r="C6" s="236"/>
      <c r="D6" s="213" t="s">
        <v>8</v>
      </c>
      <c r="E6" s="214"/>
      <c r="F6" s="217" t="s">
        <v>7</v>
      </c>
      <c r="G6" s="218"/>
      <c r="H6" s="236"/>
      <c r="I6" s="236"/>
      <c r="J6" s="240"/>
      <c r="K6" s="236"/>
      <c r="L6" s="240"/>
      <c r="M6" s="236"/>
      <c r="N6" s="221" t="s">
        <v>45</v>
      </c>
      <c r="O6" s="222"/>
      <c r="P6" s="225" t="s">
        <v>146</v>
      </c>
      <c r="Q6" s="226"/>
      <c r="R6" s="226"/>
      <c r="S6" s="226"/>
      <c r="T6" s="226"/>
      <c r="U6" s="227"/>
      <c r="V6" s="240"/>
      <c r="W6" s="236"/>
      <c r="X6" s="240"/>
      <c r="Y6" s="236"/>
      <c r="Z6" s="236"/>
      <c r="AA6" s="260"/>
      <c r="AD6" s="256" t="s">
        <v>49</v>
      </c>
      <c r="AE6" s="256"/>
      <c r="AF6" s="40"/>
      <c r="AG6" s="40"/>
      <c r="AH6" s="256" t="s">
        <v>12</v>
      </c>
      <c r="AI6" s="256"/>
      <c r="AJ6" s="40"/>
      <c r="AK6" s="256" t="s">
        <v>50</v>
      </c>
      <c r="AL6" s="256"/>
      <c r="AN6" s="256" t="s">
        <v>58</v>
      </c>
      <c r="AO6" s="256"/>
    </row>
    <row r="7" spans="2:41" s="2" customFormat="1" ht="21.95" customHeight="1" thickBot="1">
      <c r="B7" s="237"/>
      <c r="C7" s="238"/>
      <c r="D7" s="215"/>
      <c r="E7" s="216"/>
      <c r="F7" s="219"/>
      <c r="G7" s="220"/>
      <c r="H7" s="238"/>
      <c r="I7" s="238"/>
      <c r="J7" s="238"/>
      <c r="K7" s="238"/>
      <c r="L7" s="238"/>
      <c r="M7" s="238"/>
      <c r="N7" s="223"/>
      <c r="O7" s="224"/>
      <c r="P7" s="220" t="s">
        <v>10</v>
      </c>
      <c r="Q7" s="257"/>
      <c r="R7" s="258" t="s">
        <v>11</v>
      </c>
      <c r="S7" s="259"/>
      <c r="T7" s="220" t="s">
        <v>3</v>
      </c>
      <c r="U7" s="257"/>
      <c r="V7" s="238"/>
      <c r="W7" s="238"/>
      <c r="X7" s="238"/>
      <c r="Y7" s="238"/>
      <c r="Z7" s="238"/>
      <c r="AA7" s="261"/>
      <c r="AD7" s="40" t="s">
        <v>4</v>
      </c>
      <c r="AE7" s="40" t="s">
        <v>16</v>
      </c>
      <c r="AF7" s="40"/>
      <c r="AG7" s="40"/>
      <c r="AH7" s="40" t="s">
        <v>4</v>
      </c>
      <c r="AI7" s="40" t="s">
        <v>16</v>
      </c>
      <c r="AJ7" s="40"/>
      <c r="AK7" s="40" t="s">
        <v>4</v>
      </c>
      <c r="AL7" s="40" t="s">
        <v>16</v>
      </c>
      <c r="AN7" s="65" t="s">
        <v>56</v>
      </c>
      <c r="AO7" s="2" t="s">
        <v>54</v>
      </c>
    </row>
    <row r="8" spans="2:41" s="2" customFormat="1" ht="21.95" customHeight="1">
      <c r="B8" s="269"/>
      <c r="C8" s="270"/>
      <c r="D8" s="271"/>
      <c r="E8" s="272"/>
      <c r="F8" s="272"/>
      <c r="G8" s="273"/>
      <c r="H8" s="274"/>
      <c r="I8" s="274"/>
      <c r="J8" s="274"/>
      <c r="K8" s="274"/>
      <c r="L8" s="275" t="s">
        <v>44</v>
      </c>
      <c r="M8" s="275"/>
      <c r="N8" s="262"/>
      <c r="O8" s="263"/>
      <c r="P8" s="264"/>
      <c r="Q8" s="265"/>
      <c r="R8" s="266"/>
      <c r="S8" s="267"/>
      <c r="T8" s="268"/>
      <c r="U8" s="264"/>
      <c r="V8" s="243" t="str">
        <f>IF(D8="","",AD8)</f>
        <v/>
      </c>
      <c r="W8" s="243"/>
      <c r="X8" s="243" t="str">
        <f t="shared" ref="X8:X19" si="0">IF(D8="","",IF(ISERROR(AE8),"-",AE8))</f>
        <v/>
      </c>
      <c r="Y8" s="243"/>
      <c r="Z8" s="243" t="str">
        <f>IF(D8="","",D8*F8*AN8)</f>
        <v/>
      </c>
      <c r="AA8" s="244"/>
      <c r="AD8" s="2" t="e">
        <f>D8*F8*J8*$V$4*AH8</f>
        <v>#VALUE!</v>
      </c>
      <c r="AE8" s="2" t="e">
        <f>D8*F8*J8*$X$4*AI8</f>
        <v>#VALUE!</v>
      </c>
      <c r="AG8" s="47" t="b">
        <v>0</v>
      </c>
      <c r="AH8" s="2" t="str">
        <f>IF(AG8=TRUE,"0.93",IF(ISERROR(AK8),"エラー",IF(AK8&gt;0.93,"0.93",AK8)))</f>
        <v>エラー</v>
      </c>
      <c r="AI8" s="2" t="str">
        <f>IF(AG8=TRUE,"0.51",IF(ISERROR(AL8),"エラー",IF(AL8&gt;0.72,"0.72",AL8)))</f>
        <v>エラー</v>
      </c>
      <c r="AK8" s="2" t="e">
        <f>0.01*(16+24*(2*R8+T8)/P8)</f>
        <v>#DIV/0!</v>
      </c>
      <c r="AL8" s="2" t="e">
        <f>0.01*(10+15*(2*R8+T8)/P8)</f>
        <v>#DIV/0!</v>
      </c>
      <c r="AN8" s="2" t="e">
        <f>IF(AO8="FALSE",H8,IF(L8="風除室",1/((1/H8)+0.1),0.5*H8+0.5*(1/((1/H8)+AO8))))</f>
        <v>#DIV/0!</v>
      </c>
      <c r="AO8" s="40" t="b">
        <f t="shared" ref="AO8:AO19" si="1">IF(L8="","FALSE",IF(L8="雨戸",0.1,IF(L8="ｼｬｯﾀｰ",0.1,IF(L8="障子",0.18,IF(L8="風除室",0.1)))))</f>
        <v>0</v>
      </c>
    </row>
    <row r="9" spans="2:41" s="2" customFormat="1" ht="21.95" customHeight="1">
      <c r="B9" s="245"/>
      <c r="C9" s="246"/>
      <c r="D9" s="247"/>
      <c r="E9" s="248"/>
      <c r="F9" s="248"/>
      <c r="G9" s="249"/>
      <c r="H9" s="250"/>
      <c r="I9" s="250"/>
      <c r="J9" s="250"/>
      <c r="K9" s="250"/>
      <c r="L9" s="251"/>
      <c r="M9" s="251"/>
      <c r="N9" s="252"/>
      <c r="O9" s="253"/>
      <c r="P9" s="254"/>
      <c r="Q9" s="255"/>
      <c r="R9" s="281"/>
      <c r="S9" s="282"/>
      <c r="T9" s="280"/>
      <c r="U9" s="254"/>
      <c r="V9" s="278" t="str">
        <f t="shared" ref="V9:V19" si="2">IF(D9="","",AD9)</f>
        <v/>
      </c>
      <c r="W9" s="278"/>
      <c r="X9" s="278" t="str">
        <f t="shared" si="0"/>
        <v/>
      </c>
      <c r="Y9" s="278"/>
      <c r="Z9" s="278" t="str">
        <f t="shared" ref="Z9:Z19" si="3">IF(D9="","",D9*F9*AN9)</f>
        <v/>
      </c>
      <c r="AA9" s="279"/>
      <c r="AD9" s="2" t="e">
        <f t="shared" ref="AD9:AD19" si="4">D9*F9*J9*$V$4*AH9</f>
        <v>#VALUE!</v>
      </c>
      <c r="AE9" s="2" t="e">
        <f t="shared" ref="AE9:AE19" si="5">D9*F9*J9*$X$4*AI9</f>
        <v>#VALUE!</v>
      </c>
      <c r="AG9" s="47"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40" t="str">
        <f t="shared" si="1"/>
        <v>FALSE</v>
      </c>
    </row>
    <row r="10" spans="2:41" s="2" customFormat="1" ht="21.95" customHeight="1">
      <c r="B10" s="245"/>
      <c r="C10" s="246"/>
      <c r="D10" s="247"/>
      <c r="E10" s="248"/>
      <c r="F10" s="248"/>
      <c r="G10" s="249"/>
      <c r="H10" s="250"/>
      <c r="I10" s="250"/>
      <c r="J10" s="250"/>
      <c r="K10" s="250"/>
      <c r="L10" s="251"/>
      <c r="M10" s="251"/>
      <c r="N10" s="252"/>
      <c r="O10" s="253"/>
      <c r="P10" s="255"/>
      <c r="Q10" s="276"/>
      <c r="R10" s="277"/>
      <c r="S10" s="276"/>
      <c r="T10" s="277"/>
      <c r="U10" s="280"/>
      <c r="V10" s="278" t="str">
        <f t="shared" si="2"/>
        <v/>
      </c>
      <c r="W10" s="278"/>
      <c r="X10" s="278" t="str">
        <f t="shared" si="0"/>
        <v/>
      </c>
      <c r="Y10" s="278"/>
      <c r="Z10" s="278" t="str">
        <f t="shared" si="3"/>
        <v/>
      </c>
      <c r="AA10" s="279"/>
      <c r="AD10" s="2" t="e">
        <f t="shared" si="4"/>
        <v>#VALUE!</v>
      </c>
      <c r="AE10" s="2" t="e">
        <f t="shared" si="5"/>
        <v>#VALUE!</v>
      </c>
      <c r="AG10" s="47" t="b">
        <v>0</v>
      </c>
      <c r="AH10" s="2" t="str">
        <f t="shared" si="6"/>
        <v>エラー</v>
      </c>
      <c r="AI10" s="2" t="str">
        <f t="shared" si="7"/>
        <v>エラー</v>
      </c>
      <c r="AK10" s="2" t="e">
        <f t="shared" si="8"/>
        <v>#DIV/0!</v>
      </c>
      <c r="AL10" s="2" t="e">
        <f t="shared" si="9"/>
        <v>#DIV/0!</v>
      </c>
      <c r="AN10" s="2">
        <f t="shared" si="10"/>
        <v>0</v>
      </c>
      <c r="AO10" s="40" t="str">
        <f t="shared" si="1"/>
        <v>FALSE</v>
      </c>
    </row>
    <row r="11" spans="2:41" s="2" customFormat="1" ht="21.95" customHeight="1">
      <c r="B11" s="245"/>
      <c r="C11" s="246"/>
      <c r="D11" s="247"/>
      <c r="E11" s="248"/>
      <c r="F11" s="248"/>
      <c r="G11" s="249"/>
      <c r="H11" s="250"/>
      <c r="I11" s="250"/>
      <c r="J11" s="250"/>
      <c r="K11" s="250"/>
      <c r="L11" s="251"/>
      <c r="M11" s="251"/>
      <c r="N11" s="252"/>
      <c r="O11" s="253"/>
      <c r="P11" s="255"/>
      <c r="Q11" s="276"/>
      <c r="R11" s="277"/>
      <c r="S11" s="276"/>
      <c r="T11" s="277"/>
      <c r="U11" s="280"/>
      <c r="V11" s="278" t="str">
        <f t="shared" si="2"/>
        <v/>
      </c>
      <c r="W11" s="278"/>
      <c r="X11" s="278" t="str">
        <f t="shared" si="0"/>
        <v/>
      </c>
      <c r="Y11" s="278"/>
      <c r="Z11" s="278" t="str">
        <f t="shared" si="3"/>
        <v/>
      </c>
      <c r="AA11" s="279"/>
      <c r="AD11" s="2" t="e">
        <f t="shared" si="4"/>
        <v>#VALUE!</v>
      </c>
      <c r="AE11" s="2" t="e">
        <f t="shared" si="5"/>
        <v>#VALUE!</v>
      </c>
      <c r="AG11" s="47" t="b">
        <v>0</v>
      </c>
      <c r="AH11" s="2" t="str">
        <f t="shared" si="6"/>
        <v>エラー</v>
      </c>
      <c r="AI11" s="2" t="str">
        <f t="shared" si="7"/>
        <v>エラー</v>
      </c>
      <c r="AK11" s="2" t="e">
        <f t="shared" si="8"/>
        <v>#DIV/0!</v>
      </c>
      <c r="AL11" s="2" t="e">
        <f t="shared" si="9"/>
        <v>#DIV/0!</v>
      </c>
      <c r="AN11" s="2">
        <f t="shared" si="10"/>
        <v>0</v>
      </c>
      <c r="AO11" s="40" t="str">
        <f t="shared" si="1"/>
        <v>FALSE</v>
      </c>
    </row>
    <row r="12" spans="2:41" s="2" customFormat="1" ht="21.95" customHeight="1">
      <c r="B12" s="245"/>
      <c r="C12" s="286"/>
      <c r="D12" s="287"/>
      <c r="E12" s="288"/>
      <c r="F12" s="289"/>
      <c r="G12" s="290"/>
      <c r="H12" s="287"/>
      <c r="I12" s="290"/>
      <c r="J12" s="287"/>
      <c r="K12" s="290"/>
      <c r="L12" s="283"/>
      <c r="M12" s="284"/>
      <c r="N12" s="252"/>
      <c r="O12" s="285"/>
      <c r="P12" s="255"/>
      <c r="Q12" s="276"/>
      <c r="R12" s="277"/>
      <c r="S12" s="276"/>
      <c r="T12" s="277"/>
      <c r="U12" s="280"/>
      <c r="V12" s="291" t="str">
        <f t="shared" si="2"/>
        <v/>
      </c>
      <c r="W12" s="293"/>
      <c r="X12" s="291" t="str">
        <f t="shared" si="0"/>
        <v/>
      </c>
      <c r="Y12" s="293"/>
      <c r="Z12" s="291" t="str">
        <f t="shared" si="3"/>
        <v/>
      </c>
      <c r="AA12" s="292"/>
      <c r="AD12" s="2" t="e">
        <f t="shared" si="4"/>
        <v>#VALUE!</v>
      </c>
      <c r="AE12" s="2" t="e">
        <f t="shared" si="5"/>
        <v>#VALUE!</v>
      </c>
      <c r="AG12" s="47" t="b">
        <v>0</v>
      </c>
      <c r="AH12" s="2" t="str">
        <f t="shared" si="6"/>
        <v>エラー</v>
      </c>
      <c r="AI12" s="2" t="str">
        <f t="shared" si="7"/>
        <v>エラー</v>
      </c>
      <c r="AK12" s="2" t="e">
        <f t="shared" si="8"/>
        <v>#DIV/0!</v>
      </c>
      <c r="AL12" s="2" t="e">
        <f t="shared" si="9"/>
        <v>#DIV/0!</v>
      </c>
      <c r="AN12" s="2">
        <f t="shared" si="10"/>
        <v>0</v>
      </c>
      <c r="AO12" s="40" t="str">
        <f t="shared" si="1"/>
        <v>FALSE</v>
      </c>
    </row>
    <row r="13" spans="2:41" s="2" customFormat="1" ht="21.95" customHeight="1">
      <c r="B13" s="245"/>
      <c r="C13" s="286"/>
      <c r="D13" s="287"/>
      <c r="E13" s="288"/>
      <c r="F13" s="289"/>
      <c r="G13" s="290"/>
      <c r="H13" s="287"/>
      <c r="I13" s="290"/>
      <c r="J13" s="287"/>
      <c r="K13" s="290"/>
      <c r="L13" s="283"/>
      <c r="M13" s="284"/>
      <c r="N13" s="252"/>
      <c r="O13" s="285"/>
      <c r="P13" s="255"/>
      <c r="Q13" s="276"/>
      <c r="R13" s="277"/>
      <c r="S13" s="276"/>
      <c r="T13" s="277"/>
      <c r="U13" s="280"/>
      <c r="V13" s="291" t="str">
        <f t="shared" si="2"/>
        <v/>
      </c>
      <c r="W13" s="293"/>
      <c r="X13" s="291" t="str">
        <f t="shared" si="0"/>
        <v/>
      </c>
      <c r="Y13" s="293"/>
      <c r="Z13" s="291" t="str">
        <f t="shared" si="3"/>
        <v/>
      </c>
      <c r="AA13" s="292"/>
      <c r="AD13" s="2" t="e">
        <f t="shared" si="4"/>
        <v>#VALUE!</v>
      </c>
      <c r="AE13" s="2" t="e">
        <f t="shared" si="5"/>
        <v>#VALUE!</v>
      </c>
      <c r="AG13" s="47" t="b">
        <v>0</v>
      </c>
      <c r="AH13" s="2" t="str">
        <f t="shared" si="6"/>
        <v>エラー</v>
      </c>
      <c r="AI13" s="2" t="str">
        <f t="shared" si="7"/>
        <v>エラー</v>
      </c>
      <c r="AK13" s="2" t="e">
        <f t="shared" si="8"/>
        <v>#DIV/0!</v>
      </c>
      <c r="AL13" s="2" t="e">
        <f t="shared" si="9"/>
        <v>#DIV/0!</v>
      </c>
      <c r="AN13" s="2">
        <f t="shared" si="10"/>
        <v>0</v>
      </c>
      <c r="AO13" s="40" t="str">
        <f t="shared" si="1"/>
        <v>FALSE</v>
      </c>
    </row>
    <row r="14" spans="2:41" s="2" customFormat="1" ht="21.95" customHeight="1">
      <c r="B14" s="245"/>
      <c r="C14" s="246"/>
      <c r="D14" s="247"/>
      <c r="E14" s="248"/>
      <c r="F14" s="248"/>
      <c r="G14" s="249"/>
      <c r="H14" s="250"/>
      <c r="I14" s="250"/>
      <c r="J14" s="250"/>
      <c r="K14" s="250"/>
      <c r="L14" s="251"/>
      <c r="M14" s="251"/>
      <c r="N14" s="252"/>
      <c r="O14" s="253"/>
      <c r="P14" s="255"/>
      <c r="Q14" s="276"/>
      <c r="R14" s="277"/>
      <c r="S14" s="276"/>
      <c r="T14" s="277"/>
      <c r="U14" s="280"/>
      <c r="V14" s="278" t="str">
        <f t="shared" si="2"/>
        <v/>
      </c>
      <c r="W14" s="278"/>
      <c r="X14" s="278" t="str">
        <f t="shared" si="0"/>
        <v/>
      </c>
      <c r="Y14" s="278"/>
      <c r="Z14" s="278" t="str">
        <f t="shared" si="3"/>
        <v/>
      </c>
      <c r="AA14" s="279"/>
      <c r="AD14" s="2" t="e">
        <f t="shared" si="4"/>
        <v>#VALUE!</v>
      </c>
      <c r="AE14" s="2" t="e">
        <f t="shared" si="5"/>
        <v>#VALUE!</v>
      </c>
      <c r="AG14" s="47" t="b">
        <v>0</v>
      </c>
      <c r="AH14" s="2" t="str">
        <f t="shared" si="6"/>
        <v>エラー</v>
      </c>
      <c r="AI14" s="2" t="str">
        <f t="shared" si="7"/>
        <v>エラー</v>
      </c>
      <c r="AK14" s="2" t="e">
        <f t="shared" si="8"/>
        <v>#DIV/0!</v>
      </c>
      <c r="AL14" s="2" t="e">
        <f t="shared" si="9"/>
        <v>#DIV/0!</v>
      </c>
      <c r="AN14" s="2">
        <f t="shared" si="10"/>
        <v>0</v>
      </c>
      <c r="AO14" s="40" t="str">
        <f t="shared" si="1"/>
        <v>FALSE</v>
      </c>
    </row>
    <row r="15" spans="2:41" s="2" customFormat="1" ht="21.95" customHeight="1">
      <c r="B15" s="245"/>
      <c r="C15" s="246"/>
      <c r="D15" s="247"/>
      <c r="E15" s="248"/>
      <c r="F15" s="248"/>
      <c r="G15" s="249"/>
      <c r="H15" s="250"/>
      <c r="I15" s="250"/>
      <c r="J15" s="250"/>
      <c r="K15" s="250"/>
      <c r="L15" s="251"/>
      <c r="M15" s="251"/>
      <c r="N15" s="252"/>
      <c r="O15" s="253"/>
      <c r="P15" s="255"/>
      <c r="Q15" s="276"/>
      <c r="R15" s="277"/>
      <c r="S15" s="276"/>
      <c r="T15" s="277"/>
      <c r="U15" s="280"/>
      <c r="V15" s="291" t="str">
        <f t="shared" si="2"/>
        <v/>
      </c>
      <c r="W15" s="293"/>
      <c r="X15" s="278" t="str">
        <f t="shared" si="0"/>
        <v/>
      </c>
      <c r="Y15" s="278"/>
      <c r="Z15" s="278" t="str">
        <f t="shared" si="3"/>
        <v/>
      </c>
      <c r="AA15" s="279"/>
      <c r="AD15" s="2" t="e">
        <f t="shared" si="4"/>
        <v>#VALUE!</v>
      </c>
      <c r="AE15" s="2" t="e">
        <f t="shared" si="5"/>
        <v>#VALUE!</v>
      </c>
      <c r="AG15" s="47" t="b">
        <v>0</v>
      </c>
      <c r="AH15" s="2" t="str">
        <f t="shared" si="6"/>
        <v>エラー</v>
      </c>
      <c r="AI15" s="2" t="str">
        <f t="shared" si="7"/>
        <v>エラー</v>
      </c>
      <c r="AK15" s="2" t="e">
        <f t="shared" si="8"/>
        <v>#DIV/0!</v>
      </c>
      <c r="AL15" s="2" t="e">
        <f t="shared" si="9"/>
        <v>#DIV/0!</v>
      </c>
      <c r="AN15" s="2">
        <f t="shared" si="10"/>
        <v>0</v>
      </c>
      <c r="AO15" s="40" t="str">
        <f t="shared" si="1"/>
        <v>FALSE</v>
      </c>
    </row>
    <row r="16" spans="2:41" s="2" customFormat="1" ht="21.95" customHeight="1">
      <c r="B16" s="245"/>
      <c r="C16" s="246"/>
      <c r="D16" s="247"/>
      <c r="E16" s="248"/>
      <c r="F16" s="248"/>
      <c r="G16" s="249"/>
      <c r="H16" s="250"/>
      <c r="I16" s="250"/>
      <c r="J16" s="250"/>
      <c r="K16" s="250"/>
      <c r="L16" s="251"/>
      <c r="M16" s="251"/>
      <c r="N16" s="252"/>
      <c r="O16" s="253"/>
      <c r="P16" s="255"/>
      <c r="Q16" s="276"/>
      <c r="R16" s="277"/>
      <c r="S16" s="276"/>
      <c r="T16" s="277"/>
      <c r="U16" s="280"/>
      <c r="V16" s="291" t="str">
        <f t="shared" si="2"/>
        <v/>
      </c>
      <c r="W16" s="293"/>
      <c r="X16" s="278" t="str">
        <f t="shared" si="0"/>
        <v/>
      </c>
      <c r="Y16" s="278"/>
      <c r="Z16" s="278" t="str">
        <f t="shared" si="3"/>
        <v/>
      </c>
      <c r="AA16" s="279"/>
      <c r="AD16" s="2" t="e">
        <f t="shared" si="4"/>
        <v>#VALUE!</v>
      </c>
      <c r="AE16" s="2" t="e">
        <f t="shared" si="5"/>
        <v>#VALUE!</v>
      </c>
      <c r="AG16" s="47" t="b">
        <v>0</v>
      </c>
      <c r="AH16" s="2" t="str">
        <f t="shared" si="6"/>
        <v>エラー</v>
      </c>
      <c r="AI16" s="2" t="str">
        <f t="shared" si="7"/>
        <v>エラー</v>
      </c>
      <c r="AK16" s="2" t="e">
        <f t="shared" si="8"/>
        <v>#DIV/0!</v>
      </c>
      <c r="AL16" s="2" t="e">
        <f t="shared" si="9"/>
        <v>#DIV/0!</v>
      </c>
      <c r="AN16" s="2">
        <f t="shared" si="10"/>
        <v>0</v>
      </c>
      <c r="AO16" s="40" t="str">
        <f t="shared" si="1"/>
        <v>FALSE</v>
      </c>
    </row>
    <row r="17" spans="2:41" s="2" customFormat="1" ht="21.95" customHeight="1">
      <c r="B17" s="245"/>
      <c r="C17" s="246"/>
      <c r="D17" s="247"/>
      <c r="E17" s="248"/>
      <c r="F17" s="248"/>
      <c r="G17" s="249"/>
      <c r="H17" s="250"/>
      <c r="I17" s="250"/>
      <c r="J17" s="250"/>
      <c r="K17" s="250"/>
      <c r="L17" s="251"/>
      <c r="M17" s="251"/>
      <c r="N17" s="252"/>
      <c r="O17" s="253"/>
      <c r="P17" s="254"/>
      <c r="Q17" s="255"/>
      <c r="R17" s="277"/>
      <c r="S17" s="276"/>
      <c r="T17" s="277"/>
      <c r="U17" s="280"/>
      <c r="V17" s="291" t="str">
        <f t="shared" si="2"/>
        <v/>
      </c>
      <c r="W17" s="293"/>
      <c r="X17" s="278" t="str">
        <f t="shared" si="0"/>
        <v/>
      </c>
      <c r="Y17" s="278"/>
      <c r="Z17" s="278" t="str">
        <f t="shared" si="3"/>
        <v/>
      </c>
      <c r="AA17" s="279"/>
      <c r="AD17" s="2" t="e">
        <f t="shared" si="4"/>
        <v>#VALUE!</v>
      </c>
      <c r="AE17" s="2" t="e">
        <f t="shared" si="5"/>
        <v>#VALUE!</v>
      </c>
      <c r="AG17" s="47" t="b">
        <v>0</v>
      </c>
      <c r="AH17" s="2" t="str">
        <f t="shared" si="6"/>
        <v>エラー</v>
      </c>
      <c r="AI17" s="2" t="str">
        <f t="shared" si="7"/>
        <v>エラー</v>
      </c>
      <c r="AK17" s="2" t="e">
        <f t="shared" si="8"/>
        <v>#DIV/0!</v>
      </c>
      <c r="AL17" s="2" t="e">
        <f t="shared" si="9"/>
        <v>#DIV/0!</v>
      </c>
      <c r="AN17" s="2">
        <f t="shared" si="10"/>
        <v>0</v>
      </c>
      <c r="AO17" s="40" t="str">
        <f t="shared" si="1"/>
        <v>FALSE</v>
      </c>
    </row>
    <row r="18" spans="2:41" s="2" customFormat="1" ht="21.95" customHeight="1">
      <c r="B18" s="245"/>
      <c r="C18" s="246"/>
      <c r="D18" s="247"/>
      <c r="E18" s="248"/>
      <c r="F18" s="248"/>
      <c r="G18" s="249"/>
      <c r="H18" s="250"/>
      <c r="I18" s="250"/>
      <c r="J18" s="250"/>
      <c r="K18" s="250"/>
      <c r="L18" s="251"/>
      <c r="M18" s="251"/>
      <c r="N18" s="252"/>
      <c r="O18" s="253"/>
      <c r="P18" s="254"/>
      <c r="Q18" s="255"/>
      <c r="R18" s="281"/>
      <c r="S18" s="282"/>
      <c r="T18" s="280"/>
      <c r="U18" s="254"/>
      <c r="V18" s="291" t="str">
        <f t="shared" si="2"/>
        <v/>
      </c>
      <c r="W18" s="293"/>
      <c r="X18" s="278" t="str">
        <f t="shared" si="0"/>
        <v/>
      </c>
      <c r="Y18" s="278"/>
      <c r="Z18" s="278" t="str">
        <f t="shared" si="3"/>
        <v/>
      </c>
      <c r="AA18" s="279"/>
      <c r="AD18" s="2" t="e">
        <f t="shared" si="4"/>
        <v>#VALUE!</v>
      </c>
      <c r="AE18" s="2" t="e">
        <f t="shared" si="5"/>
        <v>#VALUE!</v>
      </c>
      <c r="AG18" s="47" t="b">
        <v>0</v>
      </c>
      <c r="AH18" s="2" t="str">
        <f t="shared" si="6"/>
        <v>エラー</v>
      </c>
      <c r="AI18" s="2" t="str">
        <f t="shared" si="7"/>
        <v>エラー</v>
      </c>
      <c r="AK18" s="2" t="e">
        <f t="shared" si="8"/>
        <v>#DIV/0!</v>
      </c>
      <c r="AL18" s="2" t="e">
        <f t="shared" si="9"/>
        <v>#DIV/0!</v>
      </c>
      <c r="AN18" s="2">
        <f t="shared" si="10"/>
        <v>0</v>
      </c>
      <c r="AO18" s="40" t="str">
        <f t="shared" si="1"/>
        <v>FALSE</v>
      </c>
    </row>
    <row r="19" spans="2:41" s="2" customFormat="1" ht="21.95" customHeight="1" thickBot="1">
      <c r="B19" s="300"/>
      <c r="C19" s="301"/>
      <c r="D19" s="302"/>
      <c r="E19" s="303"/>
      <c r="F19" s="303"/>
      <c r="G19" s="304"/>
      <c r="H19" s="305"/>
      <c r="I19" s="305"/>
      <c r="J19" s="305"/>
      <c r="K19" s="305"/>
      <c r="L19" s="275"/>
      <c r="M19" s="275"/>
      <c r="N19" s="306"/>
      <c r="O19" s="307"/>
      <c r="P19" s="295"/>
      <c r="Q19" s="308"/>
      <c r="R19" s="309"/>
      <c r="S19" s="310"/>
      <c r="T19" s="294"/>
      <c r="U19" s="295"/>
      <c r="V19" s="291" t="str">
        <f t="shared" si="2"/>
        <v/>
      </c>
      <c r="W19" s="293"/>
      <c r="X19" s="278" t="str">
        <f t="shared" si="0"/>
        <v/>
      </c>
      <c r="Y19" s="278"/>
      <c r="Z19" s="296" t="str">
        <f t="shared" si="3"/>
        <v/>
      </c>
      <c r="AA19" s="297"/>
      <c r="AD19" s="2" t="e">
        <f t="shared" si="4"/>
        <v>#VALUE!</v>
      </c>
      <c r="AE19" s="2" t="e">
        <f t="shared" si="5"/>
        <v>#VALUE!</v>
      </c>
      <c r="AG19" s="47" t="b">
        <v>0</v>
      </c>
      <c r="AH19" s="2" t="str">
        <f t="shared" si="6"/>
        <v>エラー</v>
      </c>
      <c r="AI19" s="2" t="str">
        <f t="shared" si="7"/>
        <v>エラー</v>
      </c>
      <c r="AK19" s="2" t="e">
        <f t="shared" si="8"/>
        <v>#DIV/0!</v>
      </c>
      <c r="AL19" s="2" t="e">
        <f t="shared" si="9"/>
        <v>#DIV/0!</v>
      </c>
      <c r="AN19" s="2">
        <f t="shared" si="10"/>
        <v>0</v>
      </c>
      <c r="AO19" s="40" t="str">
        <f t="shared" si="1"/>
        <v>FALSE</v>
      </c>
    </row>
    <row r="20" spans="2:41" s="2" customFormat="1" ht="21.95" customHeight="1" thickBot="1">
      <c r="B20" s="210" t="s">
        <v>180</v>
      </c>
      <c r="C20" s="211"/>
      <c r="D20" s="211"/>
      <c r="E20" s="211"/>
      <c r="F20" s="211"/>
      <c r="G20" s="211"/>
      <c r="H20" s="211"/>
      <c r="I20" s="211"/>
      <c r="J20" s="211"/>
      <c r="K20" s="211"/>
      <c r="L20" s="211"/>
      <c r="M20" s="211"/>
      <c r="N20" s="211"/>
      <c r="O20" s="211"/>
      <c r="P20" s="211"/>
      <c r="Q20" s="211"/>
      <c r="R20" s="211"/>
      <c r="S20" s="211"/>
      <c r="T20" s="211"/>
      <c r="U20" s="211"/>
      <c r="V20" s="298">
        <f>SUM(V8:W19)</f>
        <v>0</v>
      </c>
      <c r="W20" s="298"/>
      <c r="X20" s="298">
        <f>IF(共通条件・結果!AA7="８地域","-",SUM(X8:Y19))</f>
        <v>0</v>
      </c>
      <c r="Y20" s="298"/>
      <c r="Z20" s="298">
        <f>SUM(Z8:AA19)</f>
        <v>0</v>
      </c>
      <c r="AA20" s="299"/>
    </row>
    <row r="21" spans="2:41" s="2" customFormat="1" ht="9.9499999999999993" customHeight="1">
      <c r="AN21" s="256"/>
      <c r="AO21" s="256"/>
    </row>
    <row r="22" spans="2:41" s="2" customFormat="1" ht="21.95" customHeight="1" thickBot="1">
      <c r="E22" s="4"/>
      <c r="J22" s="4" t="s">
        <v>13</v>
      </c>
    </row>
    <row r="23" spans="2:41" s="2" customFormat="1" ht="21.95" customHeight="1">
      <c r="J23" s="311" t="s">
        <v>14</v>
      </c>
      <c r="K23" s="174"/>
      <c r="L23" s="174"/>
      <c r="M23" s="312"/>
      <c r="N23" s="324" t="s">
        <v>142</v>
      </c>
      <c r="O23" s="174"/>
      <c r="P23" s="174"/>
      <c r="Q23" s="312"/>
      <c r="R23" s="239" t="s">
        <v>143</v>
      </c>
      <c r="S23" s="191"/>
      <c r="T23" s="328" t="s">
        <v>9</v>
      </c>
      <c r="U23" s="329"/>
      <c r="V23" s="316" t="s">
        <v>147</v>
      </c>
      <c r="W23" s="317"/>
      <c r="X23" s="316" t="s">
        <v>145</v>
      </c>
      <c r="Y23" s="317"/>
      <c r="Z23" s="316" t="s">
        <v>112</v>
      </c>
      <c r="AA23" s="175"/>
      <c r="AN23" s="256" t="s">
        <v>58</v>
      </c>
      <c r="AO23" s="256"/>
    </row>
    <row r="24" spans="2:41" s="2" customFormat="1" ht="21.95" customHeight="1">
      <c r="J24" s="313"/>
      <c r="K24" s="256"/>
      <c r="L24" s="256"/>
      <c r="M24" s="314"/>
      <c r="N24" s="325"/>
      <c r="O24" s="326"/>
      <c r="P24" s="326"/>
      <c r="Q24" s="327"/>
      <c r="R24" s="240"/>
      <c r="S24" s="236"/>
      <c r="T24" s="330"/>
      <c r="U24" s="331"/>
      <c r="V24" s="318"/>
      <c r="W24" s="319"/>
      <c r="X24" s="318"/>
      <c r="Y24" s="319"/>
      <c r="Z24" s="321"/>
      <c r="AA24" s="322"/>
      <c r="AN24" s="40"/>
      <c r="AO24" s="40"/>
    </row>
    <row r="25" spans="2:41" s="2" customFormat="1" ht="21.95" customHeight="1" thickBot="1">
      <c r="J25" s="315"/>
      <c r="K25" s="219"/>
      <c r="L25" s="219"/>
      <c r="M25" s="220"/>
      <c r="N25" s="333" t="s">
        <v>8</v>
      </c>
      <c r="O25" s="334"/>
      <c r="P25" s="335" t="s">
        <v>7</v>
      </c>
      <c r="Q25" s="238"/>
      <c r="R25" s="238"/>
      <c r="S25" s="238"/>
      <c r="T25" s="332"/>
      <c r="U25" s="332"/>
      <c r="V25" s="223"/>
      <c r="W25" s="320"/>
      <c r="X25" s="223"/>
      <c r="Y25" s="320"/>
      <c r="Z25" s="257"/>
      <c r="AA25" s="323"/>
      <c r="AN25" s="65" t="s">
        <v>56</v>
      </c>
      <c r="AO25" s="2" t="s">
        <v>54</v>
      </c>
    </row>
    <row r="26" spans="2:41" s="2" customFormat="1" ht="21.95" customHeight="1">
      <c r="D26" s="82"/>
      <c r="E26" s="82"/>
      <c r="J26" s="341"/>
      <c r="K26" s="342"/>
      <c r="L26" s="342"/>
      <c r="M26" s="343"/>
      <c r="N26" s="271"/>
      <c r="O26" s="272"/>
      <c r="P26" s="272"/>
      <c r="Q26" s="273"/>
      <c r="R26" s="274"/>
      <c r="S26" s="274"/>
      <c r="T26" s="344"/>
      <c r="U26" s="344"/>
      <c r="V26" s="336" t="str">
        <f>IF(N26="","",N26*P26*R26*0.034*$V$4)</f>
        <v/>
      </c>
      <c r="W26" s="336"/>
      <c r="X26" s="336" t="str">
        <f>IF(N26="","",IF(ISERROR(N26*P26*R26*0.034*$X$4),"-",N26*P26*R26*0.034*$X$4))</f>
        <v/>
      </c>
      <c r="Y26" s="336"/>
      <c r="Z26" s="336" t="str">
        <f>IF(N26="","",N26*P26*AN26)</f>
        <v/>
      </c>
      <c r="AA26" s="337"/>
      <c r="AD26" s="47"/>
      <c r="AN26" s="2">
        <f>IF(AO26="FALSE",R26,IF(T26="風除室",1/((1/R26)+0.1),0.5*R26+0.5*(1/((1/R26)+AO26))))</f>
        <v>0</v>
      </c>
      <c r="AO26" s="40" t="str">
        <f>IF(T26="","FALSE",IF(T26="雨戸",0.1,IF(T26="ｼｬｯﾀｰ",0.1,IF(T26="障子",0.18,IF(T26="風除室",0.1)))))</f>
        <v>FALSE</v>
      </c>
    </row>
    <row r="27" spans="2:41" s="2" customFormat="1" ht="21.95" customHeight="1">
      <c r="D27" s="82"/>
      <c r="E27" s="82"/>
      <c r="J27" s="338"/>
      <c r="K27" s="339"/>
      <c r="L27" s="339"/>
      <c r="M27" s="340"/>
      <c r="N27" s="287"/>
      <c r="O27" s="288"/>
      <c r="P27" s="289"/>
      <c r="Q27" s="290"/>
      <c r="R27" s="287"/>
      <c r="S27" s="290"/>
      <c r="T27" s="283"/>
      <c r="U27" s="284"/>
      <c r="V27" s="291" t="str">
        <f>IF(N27="","",N27*P27*R27*0.034*$V$4)</f>
        <v/>
      </c>
      <c r="W27" s="293"/>
      <c r="X27" s="291" t="str">
        <f>IF(N27="","",IF(ISERROR(N27*P27*R27*0.034*$X$4),"-",N27*P27*R27*0.034*$X$4))</f>
        <v/>
      </c>
      <c r="Y27" s="293"/>
      <c r="Z27" s="291" t="str">
        <f>IF(N27="","",N27*P27*AN27)</f>
        <v/>
      </c>
      <c r="AA27" s="292"/>
      <c r="AD27" s="47"/>
      <c r="AN27" s="2">
        <f>IF(AO27="FALSE",R27,IF(T27="風除室",1/((1/R27)+0.1),0.5*R27+0.5*(1/((1/R27)+AO27))))</f>
        <v>0</v>
      </c>
      <c r="AO27" s="40" t="str">
        <f>IF(T27="","FALSE",IF(T27="雨戸",0.1,IF(T27="ｼｬｯﾀｰ",0.1,IF(T27="障子",0.18,IF(T27="風除室",0.1)))))</f>
        <v>FALSE</v>
      </c>
    </row>
    <row r="28" spans="2:41" s="2" customFormat="1" ht="21.95" customHeight="1" thickBot="1">
      <c r="D28" s="82"/>
      <c r="E28" s="82"/>
      <c r="J28" s="345"/>
      <c r="K28" s="346"/>
      <c r="L28" s="346"/>
      <c r="M28" s="347"/>
      <c r="N28" s="302"/>
      <c r="O28" s="303"/>
      <c r="P28" s="303"/>
      <c r="Q28" s="304"/>
      <c r="R28" s="305"/>
      <c r="S28" s="305"/>
      <c r="T28" s="251"/>
      <c r="U28" s="251"/>
      <c r="V28" s="348" t="str">
        <f>IF(N28="","",N28*P28*R28*0.034*$V$4)</f>
        <v/>
      </c>
      <c r="W28" s="348"/>
      <c r="X28" s="348" t="str">
        <f>IF(N28="","",IF(ISERROR(N28*P28*R28*0.034*$X$4),"-",N28*P28*R28*0.034*$X$4))</f>
        <v/>
      </c>
      <c r="Y28" s="348"/>
      <c r="Z28" s="348" t="str">
        <f>IF(N28="","",N28*P28*AN28)</f>
        <v/>
      </c>
      <c r="AA28" s="349"/>
      <c r="AD28" s="47"/>
      <c r="AN28" s="2">
        <f>IF(AO28="FALSE",R28,IF(T28="風除室",1/((1/R28)+0.1),0.5*R28+0.5*(1/((1/R28)+AO28))))</f>
        <v>0</v>
      </c>
      <c r="AO28" s="40" t="str">
        <f>IF(T28="","FALSE",IF(T28="雨戸",0.1,IF(T28="ｼｬｯﾀｰ",0.1,IF(T28="障子",0.18,IF(T28="風除室",0.1)))))</f>
        <v>FALSE</v>
      </c>
    </row>
    <row r="29" spans="2:41" s="2" customFormat="1" ht="21.95" customHeight="1" thickBot="1">
      <c r="J29" s="210" t="s">
        <v>75</v>
      </c>
      <c r="K29" s="211"/>
      <c r="L29" s="211"/>
      <c r="M29" s="211"/>
      <c r="N29" s="211"/>
      <c r="O29" s="211"/>
      <c r="P29" s="211"/>
      <c r="Q29" s="211"/>
      <c r="R29" s="211"/>
      <c r="S29" s="211"/>
      <c r="T29" s="211"/>
      <c r="U29" s="212"/>
      <c r="V29" s="350">
        <f>SUM(V26:W28)</f>
        <v>0</v>
      </c>
      <c r="W29" s="350"/>
      <c r="X29" s="350">
        <f>SUM(X26:Y28)</f>
        <v>0</v>
      </c>
      <c r="Y29" s="350"/>
      <c r="Z29" s="350">
        <f>SUM(Z26:AA28)</f>
        <v>0</v>
      </c>
      <c r="AA29" s="351"/>
      <c r="AO29" s="40"/>
    </row>
    <row r="30" spans="2:41" s="2" customFormat="1" ht="9.9499999999999993" customHeight="1">
      <c r="J30" s="26"/>
      <c r="K30" s="26"/>
      <c r="L30" s="26"/>
      <c r="M30" s="26"/>
      <c r="N30" s="26"/>
      <c r="O30" s="26"/>
      <c r="P30" s="26"/>
      <c r="Q30" s="26"/>
      <c r="R30" s="26"/>
      <c r="S30" s="26"/>
      <c r="T30" s="26"/>
      <c r="U30" s="26"/>
      <c r="V30" s="66"/>
      <c r="W30" s="66"/>
      <c r="X30" s="66"/>
      <c r="Y30" s="66"/>
      <c r="Z30" s="66"/>
      <c r="AA30" s="66"/>
      <c r="AO30" s="40"/>
    </row>
    <row r="31" spans="2:41" s="2" customFormat="1" ht="21.95" customHeight="1" thickBot="1">
      <c r="J31" s="4" t="s">
        <v>15</v>
      </c>
      <c r="K31" s="4"/>
      <c r="L31" s="4"/>
      <c r="AO31" s="40"/>
    </row>
    <row r="32" spans="2:41" s="2" customFormat="1" ht="21.95" customHeight="1">
      <c r="J32" s="311" t="s">
        <v>0</v>
      </c>
      <c r="K32" s="312"/>
      <c r="L32" s="316" t="s">
        <v>148</v>
      </c>
      <c r="M32" s="317"/>
      <c r="N32" s="316" t="s">
        <v>149</v>
      </c>
      <c r="O32" s="317"/>
      <c r="P32" s="357" t="s">
        <v>150</v>
      </c>
      <c r="Q32" s="358"/>
      <c r="R32" s="239" t="s">
        <v>143</v>
      </c>
      <c r="S32" s="191"/>
      <c r="T32" s="239" t="s">
        <v>147</v>
      </c>
      <c r="U32" s="191"/>
      <c r="V32" s="239" t="s">
        <v>145</v>
      </c>
      <c r="W32" s="191"/>
      <c r="X32" s="239" t="s">
        <v>112</v>
      </c>
      <c r="Y32" s="192"/>
      <c r="AO32" s="40"/>
    </row>
    <row r="33" spans="2:41" s="2" customFormat="1" ht="21.95" customHeight="1">
      <c r="J33" s="313"/>
      <c r="K33" s="314"/>
      <c r="L33" s="318"/>
      <c r="M33" s="319"/>
      <c r="N33" s="318"/>
      <c r="O33" s="319"/>
      <c r="P33" s="359"/>
      <c r="Q33" s="360"/>
      <c r="R33" s="236"/>
      <c r="S33" s="236"/>
      <c r="T33" s="240"/>
      <c r="U33" s="236"/>
      <c r="V33" s="240"/>
      <c r="W33" s="236"/>
      <c r="X33" s="236"/>
      <c r="Y33" s="260"/>
      <c r="AO33" s="40"/>
    </row>
    <row r="34" spans="2:41" s="2" customFormat="1" ht="21.95" customHeight="1" thickBot="1">
      <c r="J34" s="315"/>
      <c r="K34" s="220"/>
      <c r="L34" s="223"/>
      <c r="M34" s="320"/>
      <c r="N34" s="223"/>
      <c r="O34" s="320"/>
      <c r="P34" s="361"/>
      <c r="Q34" s="362"/>
      <c r="R34" s="238"/>
      <c r="S34" s="238"/>
      <c r="T34" s="238"/>
      <c r="U34" s="238"/>
      <c r="V34" s="238"/>
      <c r="W34" s="238"/>
      <c r="X34" s="238"/>
      <c r="Y34" s="261"/>
    </row>
    <row r="35" spans="2:41" s="2" customFormat="1" ht="21.95" customHeight="1">
      <c r="J35" s="269"/>
      <c r="K35" s="352"/>
      <c r="L35" s="353"/>
      <c r="M35" s="354"/>
      <c r="N35" s="353"/>
      <c r="O35" s="354"/>
      <c r="P35" s="355" t="str">
        <f>IF(L35="","",L35-N35)</f>
        <v/>
      </c>
      <c r="Q35" s="356"/>
      <c r="R35" s="274"/>
      <c r="S35" s="274"/>
      <c r="T35" s="278" t="str">
        <f>IF(P35="","",P35*R35*0.034*$V$4)</f>
        <v/>
      </c>
      <c r="U35" s="278"/>
      <c r="V35" s="291" t="str">
        <f>IF(P35="","",IF(ISERROR(P35*R35*0.034*$X$4),"-",P35*R35*0.034*$X$4))</f>
        <v/>
      </c>
      <c r="W35" s="293"/>
      <c r="X35" s="336" t="str">
        <f>IF(R35="","",R35*P35)</f>
        <v/>
      </c>
      <c r="Y35" s="337"/>
      <c r="AD35" s="47"/>
      <c r="AE35" s="47"/>
      <c r="AF35" s="47"/>
    </row>
    <row r="36" spans="2:41" s="2" customFormat="1" ht="21.95" customHeight="1">
      <c r="J36" s="245"/>
      <c r="K36" s="286"/>
      <c r="L36" s="287"/>
      <c r="M36" s="290"/>
      <c r="N36" s="287"/>
      <c r="O36" s="290"/>
      <c r="P36" s="363" t="str">
        <f t="shared" ref="P36:P37" si="11">IF(L36="","",L36-N36)</f>
        <v/>
      </c>
      <c r="Q36" s="364"/>
      <c r="R36" s="287"/>
      <c r="S36" s="290"/>
      <c r="T36" s="291" t="str">
        <f t="shared" ref="T36:T39" si="12">IF(P36="","",P36*R36*0.034*$V$4)</f>
        <v/>
      </c>
      <c r="U36" s="293"/>
      <c r="V36" s="291" t="str">
        <f t="shared" ref="V36:V39" si="13">IF(P36="","",IF(ISERROR(P36*R36*0.034*$X$4),"-",P36*R36*0.034*$X$4))</f>
        <v/>
      </c>
      <c r="W36" s="293"/>
      <c r="X36" s="291" t="str">
        <f t="shared" ref="X36:X39" si="14">IF(R36="","",R36*P36)</f>
        <v/>
      </c>
      <c r="Y36" s="292"/>
      <c r="AD36" s="47"/>
      <c r="AE36" s="47"/>
      <c r="AF36" s="47"/>
    </row>
    <row r="37" spans="2:41" s="2" customFormat="1" ht="21.95" customHeight="1">
      <c r="J37" s="245"/>
      <c r="K37" s="286"/>
      <c r="L37" s="287"/>
      <c r="M37" s="290"/>
      <c r="N37" s="287"/>
      <c r="O37" s="290"/>
      <c r="P37" s="363" t="str">
        <f t="shared" si="11"/>
        <v/>
      </c>
      <c r="Q37" s="364"/>
      <c r="R37" s="287"/>
      <c r="S37" s="290"/>
      <c r="T37" s="291" t="str">
        <f t="shared" si="12"/>
        <v/>
      </c>
      <c r="U37" s="293"/>
      <c r="V37" s="291" t="str">
        <f t="shared" si="13"/>
        <v/>
      </c>
      <c r="W37" s="293"/>
      <c r="X37" s="291" t="str">
        <f t="shared" si="14"/>
        <v/>
      </c>
      <c r="Y37" s="292"/>
      <c r="AD37" s="47"/>
      <c r="AE37" s="47"/>
      <c r="AF37" s="47"/>
    </row>
    <row r="38" spans="2:41" s="2" customFormat="1" ht="21.95" customHeight="1">
      <c r="J38" s="245"/>
      <c r="K38" s="286"/>
      <c r="L38" s="287"/>
      <c r="M38" s="290"/>
      <c r="N38" s="287"/>
      <c r="O38" s="290"/>
      <c r="P38" s="363" t="str">
        <f>IF(L38="","",L38-N38)</f>
        <v/>
      </c>
      <c r="Q38" s="364"/>
      <c r="R38" s="250"/>
      <c r="S38" s="250"/>
      <c r="T38" s="278" t="str">
        <f t="shared" si="12"/>
        <v/>
      </c>
      <c r="U38" s="278"/>
      <c r="V38" s="291" t="str">
        <f t="shared" si="13"/>
        <v/>
      </c>
      <c r="W38" s="293"/>
      <c r="X38" s="278" t="str">
        <f t="shared" si="14"/>
        <v/>
      </c>
      <c r="Y38" s="279"/>
      <c r="AD38" s="47"/>
      <c r="AE38" s="47"/>
      <c r="AF38" s="47"/>
    </row>
    <row r="39" spans="2:41" s="2" customFormat="1" ht="21.95" customHeight="1" thickBot="1">
      <c r="J39" s="300"/>
      <c r="K39" s="376"/>
      <c r="L39" s="377"/>
      <c r="M39" s="378"/>
      <c r="N39" s="377"/>
      <c r="O39" s="378"/>
      <c r="P39" s="379" t="str">
        <f>IF(L39="","",L39-N39)</f>
        <v/>
      </c>
      <c r="Q39" s="380"/>
      <c r="R39" s="381"/>
      <c r="S39" s="381"/>
      <c r="T39" s="296" t="str">
        <f t="shared" si="12"/>
        <v/>
      </c>
      <c r="U39" s="296"/>
      <c r="V39" s="382" t="str">
        <f t="shared" si="13"/>
        <v/>
      </c>
      <c r="W39" s="383"/>
      <c r="X39" s="296" t="str">
        <f t="shared" si="14"/>
        <v/>
      </c>
      <c r="Y39" s="297"/>
      <c r="AD39" s="47"/>
      <c r="AE39" s="47"/>
      <c r="AF39" s="47"/>
    </row>
    <row r="40" spans="2:41" s="2" customFormat="1" ht="21.95" customHeight="1" thickBot="1">
      <c r="J40" s="210" t="s">
        <v>69</v>
      </c>
      <c r="K40" s="211"/>
      <c r="L40" s="211"/>
      <c r="M40" s="211"/>
      <c r="N40" s="211"/>
      <c r="O40" s="211"/>
      <c r="P40" s="211"/>
      <c r="Q40" s="211"/>
      <c r="R40" s="211"/>
      <c r="S40" s="211"/>
      <c r="T40" s="350">
        <f>SUM(T35:U39)</f>
        <v>0</v>
      </c>
      <c r="U40" s="350"/>
      <c r="V40" s="350">
        <f>IF(共通条件・結果!AA7="８地域","-",SUM(V35:W39))</f>
        <v>0</v>
      </c>
      <c r="W40" s="350"/>
      <c r="X40" s="350">
        <f>SUM(X35:Y39)</f>
        <v>0</v>
      </c>
      <c r="Y40" s="351"/>
    </row>
    <row r="41" spans="2:41" s="2" customFormat="1" ht="12">
      <c r="J41" s="67" t="s">
        <v>157</v>
      </c>
    </row>
    <row r="42" spans="2:41" s="2" customFormat="1" ht="21.95" customHeight="1" thickBot="1">
      <c r="B42" s="4" t="s">
        <v>181</v>
      </c>
    </row>
    <row r="43" spans="2:41" s="2" customFormat="1" ht="21.95" customHeight="1">
      <c r="B43" s="365" t="s">
        <v>182</v>
      </c>
      <c r="C43" s="366"/>
      <c r="D43" s="165" t="s">
        <v>37</v>
      </c>
      <c r="E43" s="166"/>
      <c r="F43" s="166"/>
      <c r="G43" s="166"/>
      <c r="H43" s="166"/>
      <c r="I43" s="166"/>
      <c r="J43" s="193"/>
      <c r="K43" s="61"/>
      <c r="L43" s="371">
        <f>Q43+U43+Y43</f>
        <v>0</v>
      </c>
      <c r="M43" s="371"/>
      <c r="N43" s="371"/>
      <c r="O43" s="61" t="s">
        <v>22</v>
      </c>
      <c r="P43" s="11" t="s">
        <v>21</v>
      </c>
      <c r="Q43" s="372">
        <f>D8*F8+D9*F9+D10*F10+D11*F11+D12*F12+D13*F13+D14*F14+D15*F15+D16*F16+D17*F17+D18*F18+D19*F19</f>
        <v>0</v>
      </c>
      <c r="R43" s="372"/>
      <c r="S43" s="68" t="s">
        <v>23</v>
      </c>
      <c r="T43" s="68" t="s">
        <v>20</v>
      </c>
      <c r="U43" s="373">
        <f>N26*P26+N27*P27+N28*P28</f>
        <v>0</v>
      </c>
      <c r="V43" s="373"/>
      <c r="W43" s="68" t="s">
        <v>23</v>
      </c>
      <c r="X43" s="68" t="s">
        <v>1</v>
      </c>
      <c r="Y43" s="375">
        <f>SUM(P35:Q39)</f>
        <v>0</v>
      </c>
      <c r="Z43" s="375"/>
      <c r="AA43" s="69" t="s">
        <v>17</v>
      </c>
    </row>
    <row r="44" spans="2:41" s="2" customFormat="1" ht="21.95" customHeight="1">
      <c r="B44" s="367"/>
      <c r="C44" s="368"/>
      <c r="D44" s="196" t="s">
        <v>47</v>
      </c>
      <c r="E44" s="197"/>
      <c r="F44" s="197"/>
      <c r="G44" s="197"/>
      <c r="H44" s="197"/>
      <c r="I44" s="197"/>
      <c r="J44" s="198"/>
      <c r="K44" s="64"/>
      <c r="L44" s="64"/>
      <c r="M44" s="64"/>
      <c r="N44" s="64"/>
      <c r="O44" s="64"/>
      <c r="P44" s="64"/>
      <c r="Q44" s="64"/>
      <c r="R44" s="64"/>
      <c r="S44" s="64"/>
      <c r="T44" s="64"/>
      <c r="U44" s="64"/>
      <c r="V44" s="64"/>
      <c r="W44" s="385">
        <f>V20+V29+T40</f>
        <v>0</v>
      </c>
      <c r="X44" s="385"/>
      <c r="Y44" s="385"/>
      <c r="Z44" s="386" t="s">
        <v>115</v>
      </c>
      <c r="AA44" s="387"/>
    </row>
    <row r="45" spans="2:41" s="2" customFormat="1" ht="21.95" customHeight="1">
      <c r="B45" s="367"/>
      <c r="C45" s="368"/>
      <c r="D45" s="196" t="s">
        <v>48</v>
      </c>
      <c r="E45" s="197"/>
      <c r="F45" s="197"/>
      <c r="G45" s="197"/>
      <c r="H45" s="197"/>
      <c r="I45" s="197"/>
      <c r="J45" s="198"/>
      <c r="K45" s="64"/>
      <c r="L45" s="64"/>
      <c r="M45" s="64"/>
      <c r="N45" s="64"/>
      <c r="O45" s="64"/>
      <c r="P45" s="64"/>
      <c r="Q45" s="64"/>
      <c r="R45" s="64"/>
      <c r="S45" s="64"/>
      <c r="T45" s="64"/>
      <c r="U45" s="64"/>
      <c r="V45" s="64"/>
      <c r="W45" s="385">
        <f>IF(共通条件・結果!AA7="８地域","-",$X$20+$X$29+$V$40)</f>
        <v>0</v>
      </c>
      <c r="X45" s="385"/>
      <c r="Y45" s="385"/>
      <c r="Z45" s="386" t="s">
        <v>115</v>
      </c>
      <c r="AA45" s="387"/>
    </row>
    <row r="46" spans="2:41" s="2" customFormat="1" ht="21.95" customHeight="1" thickBot="1">
      <c r="B46" s="369"/>
      <c r="C46" s="370"/>
      <c r="D46" s="178" t="s">
        <v>18</v>
      </c>
      <c r="E46" s="179"/>
      <c r="F46" s="179"/>
      <c r="G46" s="179"/>
      <c r="H46" s="179"/>
      <c r="I46" s="179"/>
      <c r="J46" s="180"/>
      <c r="K46" s="62"/>
      <c r="L46" s="62"/>
      <c r="M46" s="62"/>
      <c r="N46" s="62"/>
      <c r="O46" s="62"/>
      <c r="P46" s="62"/>
      <c r="Q46" s="62"/>
      <c r="R46" s="62"/>
      <c r="S46" s="62"/>
      <c r="T46" s="62"/>
      <c r="U46" s="62"/>
      <c r="V46" s="62"/>
      <c r="W46" s="384">
        <f>Z20+Z29+X40</f>
        <v>0</v>
      </c>
      <c r="X46" s="384"/>
      <c r="Y46" s="384"/>
      <c r="Z46" s="63" t="s">
        <v>19</v>
      </c>
      <c r="AA46" s="70"/>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algorithmName="SHA-512" hashValue="z2zgcVbtLVe8g286hdlC7MqXYkLfsSUPXh3jAiSJbG8fGEZ45gUcuPW414GMjPTfOD/jQbZpRX1Ih2EmCJqxew==" saltValue="qClaREXHYbJ41S1/j6HWNg==" spinCount="100000" sheet="1" objects="1" scenarios="1" selectLockedCells="1"/>
  <mergeCells count="289">
    <mergeCell ref="D44:J44"/>
    <mergeCell ref="W44:Y44"/>
    <mergeCell ref="Z44:AA44"/>
    <mergeCell ref="D45:J45"/>
    <mergeCell ref="W45:Y45"/>
    <mergeCell ref="Z45:AA45"/>
    <mergeCell ref="J40:S40"/>
    <mergeCell ref="T40:U40"/>
    <mergeCell ref="V40:W40"/>
    <mergeCell ref="X40:Y40"/>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Z28:AA28"/>
    <mergeCell ref="V29:W29"/>
    <mergeCell ref="X29:Y29"/>
    <mergeCell ref="Z29:AA29"/>
    <mergeCell ref="V27:W27"/>
    <mergeCell ref="X27:Y27"/>
    <mergeCell ref="Z27:AA27"/>
    <mergeCell ref="V32:W34"/>
    <mergeCell ref="X32:Y34"/>
    <mergeCell ref="J28:M28"/>
    <mergeCell ref="N28:O28"/>
    <mergeCell ref="P28:Q28"/>
    <mergeCell ref="V26:W26"/>
    <mergeCell ref="X26:Y26"/>
    <mergeCell ref="V28:W28"/>
    <mergeCell ref="X28:Y28"/>
    <mergeCell ref="R28:S28"/>
    <mergeCell ref="T28:U28"/>
    <mergeCell ref="Z26:AA26"/>
    <mergeCell ref="J27:M27"/>
    <mergeCell ref="N27:O27"/>
    <mergeCell ref="P27:Q27"/>
    <mergeCell ref="AN23:AO23"/>
    <mergeCell ref="J26:M26"/>
    <mergeCell ref="N26:O26"/>
    <mergeCell ref="P26:Q26"/>
    <mergeCell ref="R26:S26"/>
    <mergeCell ref="T26:U26"/>
    <mergeCell ref="R27:S27"/>
    <mergeCell ref="T27:U27"/>
    <mergeCell ref="AN21:AO21"/>
    <mergeCell ref="J23:M25"/>
    <mergeCell ref="V23:W25"/>
    <mergeCell ref="X23:Y25"/>
    <mergeCell ref="Z23:AA25"/>
    <mergeCell ref="N23:Q24"/>
    <mergeCell ref="R23:S25"/>
    <mergeCell ref="T23:U25"/>
    <mergeCell ref="N25:O25"/>
    <mergeCell ref="P25:Q25"/>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N8:O8"/>
    <mergeCell ref="P8:Q8"/>
    <mergeCell ref="R8:S8"/>
    <mergeCell ref="T8:U8"/>
    <mergeCell ref="V8:W8"/>
    <mergeCell ref="X8:Y8"/>
    <mergeCell ref="B8:C8"/>
    <mergeCell ref="D8:E8"/>
    <mergeCell ref="F8:G8"/>
    <mergeCell ref="H8:I8"/>
    <mergeCell ref="J8:K8"/>
    <mergeCell ref="L8:M8"/>
    <mergeCell ref="AD6:AE6"/>
    <mergeCell ref="AH6:AI6"/>
    <mergeCell ref="AK6:AL6"/>
    <mergeCell ref="AN6:AO6"/>
    <mergeCell ref="P7:Q7"/>
    <mergeCell ref="R7:S7"/>
    <mergeCell ref="T7:U7"/>
    <mergeCell ref="V5:W7"/>
    <mergeCell ref="X5:Y7"/>
    <mergeCell ref="Z5:AA7"/>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s>
  <phoneticPr fontId="4"/>
  <conditionalFormatting sqref="B8:C8">
    <cfRule type="expression" dxfId="3518" priority="393" stopIfTrue="1">
      <formula>$AE$2&lt;&gt;2</formula>
    </cfRule>
    <cfRule type="expression" dxfId="3517" priority="394" stopIfTrue="1">
      <formula>$AE$2&lt;&gt;2</formula>
    </cfRule>
  </conditionalFormatting>
  <conditionalFormatting sqref="D8:E8">
    <cfRule type="expression" dxfId="3516" priority="391" stopIfTrue="1">
      <formula>$AE$2&lt;&gt;2</formula>
    </cfRule>
    <cfRule type="expression" dxfId="3515" priority="392" stopIfTrue="1">
      <formula>$AE$2&lt;&gt;2</formula>
    </cfRule>
  </conditionalFormatting>
  <conditionalFormatting sqref="F8:G8">
    <cfRule type="expression" dxfId="3514" priority="389" stopIfTrue="1">
      <formula>$AE$2&lt;&gt;2</formula>
    </cfRule>
    <cfRule type="expression" dxfId="3513" priority="390" stopIfTrue="1">
      <formula>$AE$2&lt;&gt;2</formula>
    </cfRule>
  </conditionalFormatting>
  <conditionalFormatting sqref="H8:I8">
    <cfRule type="expression" dxfId="3512" priority="387" stopIfTrue="1">
      <formula>$AE$2&lt;&gt;2</formula>
    </cfRule>
    <cfRule type="expression" dxfId="3511" priority="388" stopIfTrue="1">
      <formula>$AE$2&lt;&gt;2</formula>
    </cfRule>
  </conditionalFormatting>
  <conditionalFormatting sqref="J8:K8">
    <cfRule type="expression" dxfId="3510" priority="385" stopIfTrue="1">
      <formula>$AE$2&lt;&gt;2</formula>
    </cfRule>
    <cfRule type="expression" dxfId="3509" priority="386" stopIfTrue="1">
      <formula>$AE$2&lt;&gt;2</formula>
    </cfRule>
  </conditionalFormatting>
  <conditionalFormatting sqref="L8:M8">
    <cfRule type="expression" dxfId="3508" priority="383" stopIfTrue="1">
      <formula>$AE$2&lt;&gt;2</formula>
    </cfRule>
    <cfRule type="expression" dxfId="3507" priority="384" stopIfTrue="1">
      <formula>$AE$2&lt;&gt;2</formula>
    </cfRule>
  </conditionalFormatting>
  <conditionalFormatting sqref="N8:O8">
    <cfRule type="expression" dxfId="3506" priority="381" stopIfTrue="1">
      <formula>$AE$2&lt;&gt;2</formula>
    </cfRule>
    <cfRule type="expression" dxfId="3505" priority="382" stopIfTrue="1">
      <formula>$AE$2&lt;&gt;2</formula>
    </cfRule>
  </conditionalFormatting>
  <conditionalFormatting sqref="P8:Q8">
    <cfRule type="expression" dxfId="3504" priority="379" stopIfTrue="1">
      <formula>$AE$2&lt;&gt;2</formula>
    </cfRule>
    <cfRule type="expression" dxfId="3503" priority="380" stopIfTrue="1">
      <formula>$AE$2&lt;&gt;2</formula>
    </cfRule>
  </conditionalFormatting>
  <conditionalFormatting sqref="R8:S8">
    <cfRule type="expression" dxfId="3502" priority="377" stopIfTrue="1">
      <formula>$AE$2&lt;&gt;2</formula>
    </cfRule>
    <cfRule type="expression" dxfId="3501" priority="378" stopIfTrue="1">
      <formula>$AE$2&lt;&gt;2</formula>
    </cfRule>
  </conditionalFormatting>
  <conditionalFormatting sqref="T8:U8">
    <cfRule type="expression" dxfId="3500" priority="375" stopIfTrue="1">
      <formula>$AE$2&lt;&gt;2</formula>
    </cfRule>
    <cfRule type="expression" dxfId="3499" priority="376" stopIfTrue="1">
      <formula>$AE$2&lt;&gt;2</formula>
    </cfRule>
  </conditionalFormatting>
  <conditionalFormatting sqref="B9:C9">
    <cfRule type="expression" dxfId="3498" priority="373" stopIfTrue="1">
      <formula>$AE$2&lt;&gt;2</formula>
    </cfRule>
    <cfRule type="expression" dxfId="3497" priority="374" stopIfTrue="1">
      <formula>$AE$2&lt;&gt;2</formula>
    </cfRule>
  </conditionalFormatting>
  <conditionalFormatting sqref="D9:E9">
    <cfRule type="expression" dxfId="3496" priority="371" stopIfTrue="1">
      <formula>$AE$2&lt;&gt;2</formula>
    </cfRule>
    <cfRule type="expression" dxfId="3495" priority="372" stopIfTrue="1">
      <formula>$AE$2&lt;&gt;2</formula>
    </cfRule>
  </conditionalFormatting>
  <conditionalFormatting sqref="F9:G9">
    <cfRule type="expression" dxfId="3494" priority="369" stopIfTrue="1">
      <formula>$AE$2&lt;&gt;2</formula>
    </cfRule>
    <cfRule type="expression" dxfId="3493" priority="370" stopIfTrue="1">
      <formula>$AE$2&lt;&gt;2</formula>
    </cfRule>
  </conditionalFormatting>
  <conditionalFormatting sqref="H9:I9">
    <cfRule type="expression" dxfId="3492" priority="367" stopIfTrue="1">
      <formula>$AE$2&lt;&gt;2</formula>
    </cfRule>
    <cfRule type="expression" dxfId="3491" priority="368" stopIfTrue="1">
      <formula>$AE$2&lt;&gt;2</formula>
    </cfRule>
  </conditionalFormatting>
  <conditionalFormatting sqref="J9:K9">
    <cfRule type="expression" dxfId="3490" priority="365" stopIfTrue="1">
      <formula>$AE$2&lt;&gt;2</formula>
    </cfRule>
    <cfRule type="expression" dxfId="3489" priority="366" stopIfTrue="1">
      <formula>$AE$2&lt;&gt;2</formula>
    </cfRule>
  </conditionalFormatting>
  <conditionalFormatting sqref="L9:M9">
    <cfRule type="expression" dxfId="3488" priority="363" stopIfTrue="1">
      <formula>$AE$2&lt;&gt;2</formula>
    </cfRule>
    <cfRule type="expression" dxfId="3487" priority="364" stopIfTrue="1">
      <formula>$AE$2&lt;&gt;2</formula>
    </cfRule>
  </conditionalFormatting>
  <conditionalFormatting sqref="N9:O9">
    <cfRule type="expression" dxfId="3486" priority="361" stopIfTrue="1">
      <formula>$AE$2&lt;&gt;2</formula>
    </cfRule>
    <cfRule type="expression" dxfId="3485" priority="362" stopIfTrue="1">
      <formula>$AE$2&lt;&gt;2</formula>
    </cfRule>
  </conditionalFormatting>
  <conditionalFormatting sqref="P9:Q9">
    <cfRule type="expression" dxfId="3484" priority="359" stopIfTrue="1">
      <formula>$AE$2&lt;&gt;2</formula>
    </cfRule>
    <cfRule type="expression" dxfId="3483" priority="360" stopIfTrue="1">
      <formula>$AE$2&lt;&gt;2</formula>
    </cfRule>
  </conditionalFormatting>
  <conditionalFormatting sqref="R9:S9">
    <cfRule type="expression" dxfId="3482" priority="357" stopIfTrue="1">
      <formula>$AE$2&lt;&gt;2</formula>
    </cfRule>
    <cfRule type="expression" dxfId="3481" priority="358" stopIfTrue="1">
      <formula>$AE$2&lt;&gt;2</formula>
    </cfRule>
  </conditionalFormatting>
  <conditionalFormatting sqref="T9:U9">
    <cfRule type="expression" dxfId="3480" priority="355" stopIfTrue="1">
      <formula>$AE$2&lt;&gt;2</formula>
    </cfRule>
    <cfRule type="expression" dxfId="3479" priority="356" stopIfTrue="1">
      <formula>$AE$2&lt;&gt;2</formula>
    </cfRule>
  </conditionalFormatting>
  <conditionalFormatting sqref="B10:C10">
    <cfRule type="expression" dxfId="3478" priority="353" stopIfTrue="1">
      <formula>$AE$2&lt;&gt;2</formula>
    </cfRule>
    <cfRule type="expression" dxfId="3477" priority="354" stopIfTrue="1">
      <formula>$AE$2&lt;&gt;2</formula>
    </cfRule>
  </conditionalFormatting>
  <conditionalFormatting sqref="D10:E10">
    <cfRule type="expression" dxfId="3476" priority="351" stopIfTrue="1">
      <formula>$AE$2&lt;&gt;2</formula>
    </cfRule>
    <cfRule type="expression" dxfId="3475" priority="352" stopIfTrue="1">
      <formula>$AE$2&lt;&gt;2</formula>
    </cfRule>
  </conditionalFormatting>
  <conditionalFormatting sqref="F10:G10">
    <cfRule type="expression" dxfId="3474" priority="349" stopIfTrue="1">
      <formula>$AE$2&lt;&gt;2</formula>
    </cfRule>
    <cfRule type="expression" dxfId="3473" priority="350" stopIfTrue="1">
      <formula>$AE$2&lt;&gt;2</formula>
    </cfRule>
  </conditionalFormatting>
  <conditionalFormatting sqref="H10:I10">
    <cfRule type="expression" dxfId="3472" priority="347" stopIfTrue="1">
      <formula>$AE$2&lt;&gt;2</formula>
    </cfRule>
    <cfRule type="expression" dxfId="3471" priority="348" stopIfTrue="1">
      <formula>$AE$2&lt;&gt;2</formula>
    </cfRule>
  </conditionalFormatting>
  <conditionalFormatting sqref="J10:K10">
    <cfRule type="expression" dxfId="3470" priority="345" stopIfTrue="1">
      <formula>$AE$2&lt;&gt;2</formula>
    </cfRule>
    <cfRule type="expression" dxfId="3469" priority="346" stopIfTrue="1">
      <formula>$AE$2&lt;&gt;2</formula>
    </cfRule>
  </conditionalFormatting>
  <conditionalFormatting sqref="L10:M10">
    <cfRule type="expression" dxfId="3468" priority="343" stopIfTrue="1">
      <formula>$AE$2&lt;&gt;2</formula>
    </cfRule>
    <cfRule type="expression" dxfId="3467" priority="344" stopIfTrue="1">
      <formula>$AE$2&lt;&gt;2</formula>
    </cfRule>
  </conditionalFormatting>
  <conditionalFormatting sqref="N10:O10">
    <cfRule type="expression" dxfId="3466" priority="341" stopIfTrue="1">
      <formula>$AE$2&lt;&gt;2</formula>
    </cfRule>
    <cfRule type="expression" dxfId="3465" priority="342" stopIfTrue="1">
      <formula>$AE$2&lt;&gt;2</formula>
    </cfRule>
  </conditionalFormatting>
  <conditionalFormatting sqref="P10:Q10">
    <cfRule type="expression" dxfId="3464" priority="339" stopIfTrue="1">
      <formula>$AE$2&lt;&gt;2</formula>
    </cfRule>
    <cfRule type="expression" dxfId="3463" priority="340" stopIfTrue="1">
      <formula>$AE$2&lt;&gt;2</formula>
    </cfRule>
  </conditionalFormatting>
  <conditionalFormatting sqref="R10:S10">
    <cfRule type="expression" dxfId="3462" priority="337" stopIfTrue="1">
      <formula>$AE$2&lt;&gt;2</formula>
    </cfRule>
    <cfRule type="expression" dxfId="3461" priority="338" stopIfTrue="1">
      <formula>$AE$2&lt;&gt;2</formula>
    </cfRule>
  </conditionalFormatting>
  <conditionalFormatting sqref="T10:U10">
    <cfRule type="expression" dxfId="3460" priority="335" stopIfTrue="1">
      <formula>$AE$2&lt;&gt;2</formula>
    </cfRule>
    <cfRule type="expression" dxfId="3459" priority="336" stopIfTrue="1">
      <formula>$AE$2&lt;&gt;2</formula>
    </cfRule>
  </conditionalFormatting>
  <conditionalFormatting sqref="B11:C11">
    <cfRule type="expression" dxfId="3458" priority="333" stopIfTrue="1">
      <formula>$AE$2&lt;&gt;2</formula>
    </cfRule>
    <cfRule type="expression" dxfId="3457" priority="334" stopIfTrue="1">
      <formula>$AE$2&lt;&gt;2</formula>
    </cfRule>
  </conditionalFormatting>
  <conditionalFormatting sqref="D11:E11">
    <cfRule type="expression" dxfId="3456" priority="331" stopIfTrue="1">
      <formula>$AE$2&lt;&gt;2</formula>
    </cfRule>
    <cfRule type="expression" dxfId="3455" priority="332" stopIfTrue="1">
      <formula>$AE$2&lt;&gt;2</formula>
    </cfRule>
  </conditionalFormatting>
  <conditionalFormatting sqref="F11:G11">
    <cfRule type="expression" dxfId="3454" priority="329" stopIfTrue="1">
      <formula>$AE$2&lt;&gt;2</formula>
    </cfRule>
    <cfRule type="expression" dxfId="3453" priority="330" stopIfTrue="1">
      <formula>$AE$2&lt;&gt;2</formula>
    </cfRule>
  </conditionalFormatting>
  <conditionalFormatting sqref="H11:I11">
    <cfRule type="expression" dxfId="3452" priority="327" stopIfTrue="1">
      <formula>$AE$2&lt;&gt;2</formula>
    </cfRule>
    <cfRule type="expression" dxfId="3451" priority="328" stopIfTrue="1">
      <formula>$AE$2&lt;&gt;2</formula>
    </cfRule>
  </conditionalFormatting>
  <conditionalFormatting sqref="J11:K11">
    <cfRule type="expression" dxfId="3450" priority="325" stopIfTrue="1">
      <formula>$AE$2&lt;&gt;2</formula>
    </cfRule>
    <cfRule type="expression" dxfId="3449" priority="326" stopIfTrue="1">
      <formula>$AE$2&lt;&gt;2</formula>
    </cfRule>
  </conditionalFormatting>
  <conditionalFormatting sqref="L11:M11">
    <cfRule type="expression" dxfId="3448" priority="323" stopIfTrue="1">
      <formula>$AE$2&lt;&gt;2</formula>
    </cfRule>
    <cfRule type="expression" dxfId="3447" priority="324" stopIfTrue="1">
      <formula>$AE$2&lt;&gt;2</formula>
    </cfRule>
  </conditionalFormatting>
  <conditionalFormatting sqref="N11:O11">
    <cfRule type="expression" dxfId="3446" priority="321" stopIfTrue="1">
      <formula>$AE$2&lt;&gt;2</formula>
    </cfRule>
    <cfRule type="expression" dxfId="3445" priority="322" stopIfTrue="1">
      <formula>$AE$2&lt;&gt;2</formula>
    </cfRule>
  </conditionalFormatting>
  <conditionalFormatting sqref="P11:Q11">
    <cfRule type="expression" dxfId="3444" priority="319" stopIfTrue="1">
      <formula>$AE$2&lt;&gt;2</formula>
    </cfRule>
    <cfRule type="expression" dxfId="3443" priority="320" stopIfTrue="1">
      <formula>$AE$2&lt;&gt;2</formula>
    </cfRule>
  </conditionalFormatting>
  <conditionalFormatting sqref="R11:S11">
    <cfRule type="expression" dxfId="3442" priority="317" stopIfTrue="1">
      <formula>$AE$2&lt;&gt;2</formula>
    </cfRule>
    <cfRule type="expression" dxfId="3441" priority="318" stopIfTrue="1">
      <formula>$AE$2&lt;&gt;2</formula>
    </cfRule>
  </conditionalFormatting>
  <conditionalFormatting sqref="T11:U11">
    <cfRule type="expression" dxfId="3440" priority="315" stopIfTrue="1">
      <formula>$AE$2&lt;&gt;2</formula>
    </cfRule>
    <cfRule type="expression" dxfId="3439" priority="316" stopIfTrue="1">
      <formula>$AE$2&lt;&gt;2</formula>
    </cfRule>
  </conditionalFormatting>
  <conditionalFormatting sqref="B12:C12">
    <cfRule type="expression" dxfId="3438" priority="313" stopIfTrue="1">
      <formula>$AE$2&lt;&gt;2</formula>
    </cfRule>
    <cfRule type="expression" dxfId="3437" priority="314" stopIfTrue="1">
      <formula>$AE$2&lt;&gt;2</formula>
    </cfRule>
  </conditionalFormatting>
  <conditionalFormatting sqref="D12:E12">
    <cfRule type="expression" dxfId="3436" priority="311" stopIfTrue="1">
      <formula>$AE$2&lt;&gt;2</formula>
    </cfRule>
    <cfRule type="expression" dxfId="3435" priority="312" stopIfTrue="1">
      <formula>$AE$2&lt;&gt;2</formula>
    </cfRule>
  </conditionalFormatting>
  <conditionalFormatting sqref="F12:G12">
    <cfRule type="expression" dxfId="3434" priority="309" stopIfTrue="1">
      <formula>$AE$2&lt;&gt;2</formula>
    </cfRule>
    <cfRule type="expression" dxfId="3433" priority="310" stopIfTrue="1">
      <formula>$AE$2&lt;&gt;2</formula>
    </cfRule>
  </conditionalFormatting>
  <conditionalFormatting sqref="H12:I12">
    <cfRule type="expression" dxfId="3432" priority="307" stopIfTrue="1">
      <formula>$AE$2&lt;&gt;2</formula>
    </cfRule>
    <cfRule type="expression" dxfId="3431" priority="308" stopIfTrue="1">
      <formula>$AE$2&lt;&gt;2</formula>
    </cfRule>
  </conditionalFormatting>
  <conditionalFormatting sqref="J12:K12">
    <cfRule type="expression" dxfId="3430" priority="305" stopIfTrue="1">
      <formula>$AE$2&lt;&gt;2</formula>
    </cfRule>
    <cfRule type="expression" dxfId="3429" priority="306" stopIfTrue="1">
      <formula>$AE$2&lt;&gt;2</formula>
    </cfRule>
  </conditionalFormatting>
  <conditionalFormatting sqref="L12:M12">
    <cfRule type="expression" dxfId="3428" priority="303" stopIfTrue="1">
      <formula>$AE$2&lt;&gt;2</formula>
    </cfRule>
    <cfRule type="expression" dxfId="3427" priority="304" stopIfTrue="1">
      <formula>$AE$2&lt;&gt;2</formula>
    </cfRule>
  </conditionalFormatting>
  <conditionalFormatting sqref="N12:O12">
    <cfRule type="expression" dxfId="3426" priority="301" stopIfTrue="1">
      <formula>$AE$2&lt;&gt;2</formula>
    </cfRule>
    <cfRule type="expression" dxfId="3425" priority="302" stopIfTrue="1">
      <formula>$AE$2&lt;&gt;2</formula>
    </cfRule>
  </conditionalFormatting>
  <conditionalFormatting sqref="P12:Q12">
    <cfRule type="expression" dxfId="3424" priority="299" stopIfTrue="1">
      <formula>$AE$2&lt;&gt;2</formula>
    </cfRule>
    <cfRule type="expression" dxfId="3423" priority="300" stopIfTrue="1">
      <formula>$AE$2&lt;&gt;2</formula>
    </cfRule>
  </conditionalFormatting>
  <conditionalFormatting sqref="R12:S12">
    <cfRule type="expression" dxfId="3422" priority="297" stopIfTrue="1">
      <formula>$AE$2&lt;&gt;2</formula>
    </cfRule>
    <cfRule type="expression" dxfId="3421" priority="298" stopIfTrue="1">
      <formula>$AE$2&lt;&gt;2</formula>
    </cfRule>
  </conditionalFormatting>
  <conditionalFormatting sqref="T12:U12">
    <cfRule type="expression" dxfId="3420" priority="295" stopIfTrue="1">
      <formula>$AE$2&lt;&gt;2</formula>
    </cfRule>
    <cfRule type="expression" dxfId="3419" priority="296" stopIfTrue="1">
      <formula>$AE$2&lt;&gt;2</formula>
    </cfRule>
  </conditionalFormatting>
  <conditionalFormatting sqref="B13:C13">
    <cfRule type="expression" dxfId="3418" priority="293" stopIfTrue="1">
      <formula>$AE$2&lt;&gt;2</formula>
    </cfRule>
    <cfRule type="expression" dxfId="3417" priority="294" stopIfTrue="1">
      <formula>$AE$2&lt;&gt;2</formula>
    </cfRule>
  </conditionalFormatting>
  <conditionalFormatting sqref="D13:E13">
    <cfRule type="expression" dxfId="3416" priority="291" stopIfTrue="1">
      <formula>$AE$2&lt;&gt;2</formula>
    </cfRule>
    <cfRule type="expression" dxfId="3415" priority="292" stopIfTrue="1">
      <formula>$AE$2&lt;&gt;2</formula>
    </cfRule>
  </conditionalFormatting>
  <conditionalFormatting sqref="F13:G13">
    <cfRule type="expression" dxfId="3414" priority="289" stopIfTrue="1">
      <formula>$AE$2&lt;&gt;2</formula>
    </cfRule>
    <cfRule type="expression" dxfId="3413" priority="290" stopIfTrue="1">
      <formula>$AE$2&lt;&gt;2</formula>
    </cfRule>
  </conditionalFormatting>
  <conditionalFormatting sqref="H13:I13">
    <cfRule type="expression" dxfId="3412" priority="287" stopIfTrue="1">
      <formula>$AE$2&lt;&gt;2</formula>
    </cfRule>
    <cfRule type="expression" dxfId="3411" priority="288" stopIfTrue="1">
      <formula>$AE$2&lt;&gt;2</formula>
    </cfRule>
  </conditionalFormatting>
  <conditionalFormatting sqref="J13:K13">
    <cfRule type="expression" dxfId="3410" priority="285" stopIfTrue="1">
      <formula>$AE$2&lt;&gt;2</formula>
    </cfRule>
    <cfRule type="expression" dxfId="3409" priority="286" stopIfTrue="1">
      <formula>$AE$2&lt;&gt;2</formula>
    </cfRule>
  </conditionalFormatting>
  <conditionalFormatting sqref="L13:M13">
    <cfRule type="expression" dxfId="3408" priority="283" stopIfTrue="1">
      <formula>$AE$2&lt;&gt;2</formula>
    </cfRule>
    <cfRule type="expression" dxfId="3407" priority="284" stopIfTrue="1">
      <formula>$AE$2&lt;&gt;2</formula>
    </cfRule>
  </conditionalFormatting>
  <conditionalFormatting sqref="N13:O13">
    <cfRule type="expression" dxfId="3406" priority="281" stopIfTrue="1">
      <formula>$AE$2&lt;&gt;2</formula>
    </cfRule>
    <cfRule type="expression" dxfId="3405" priority="282" stopIfTrue="1">
      <formula>$AE$2&lt;&gt;2</formula>
    </cfRule>
  </conditionalFormatting>
  <conditionalFormatting sqref="P13:Q13">
    <cfRule type="expression" dxfId="3404" priority="279" stopIfTrue="1">
      <formula>$AE$2&lt;&gt;2</formula>
    </cfRule>
    <cfRule type="expression" dxfId="3403" priority="280" stopIfTrue="1">
      <formula>$AE$2&lt;&gt;2</formula>
    </cfRule>
  </conditionalFormatting>
  <conditionalFormatting sqref="R13:S13">
    <cfRule type="expression" dxfId="3402" priority="277" stopIfTrue="1">
      <formula>$AE$2&lt;&gt;2</formula>
    </cfRule>
    <cfRule type="expression" dxfId="3401" priority="278" stopIfTrue="1">
      <formula>$AE$2&lt;&gt;2</formula>
    </cfRule>
  </conditionalFormatting>
  <conditionalFormatting sqref="T13:U13">
    <cfRule type="expression" dxfId="3400" priority="275" stopIfTrue="1">
      <formula>$AE$2&lt;&gt;2</formula>
    </cfRule>
    <cfRule type="expression" dxfId="3399" priority="276" stopIfTrue="1">
      <formula>$AE$2&lt;&gt;2</formula>
    </cfRule>
  </conditionalFormatting>
  <conditionalFormatting sqref="B14:C14">
    <cfRule type="expression" dxfId="3398" priority="273" stopIfTrue="1">
      <formula>$AE$2&lt;&gt;2</formula>
    </cfRule>
    <cfRule type="expression" dxfId="3397" priority="274" stopIfTrue="1">
      <formula>$AE$2&lt;&gt;2</formula>
    </cfRule>
  </conditionalFormatting>
  <conditionalFormatting sqref="D14:E14">
    <cfRule type="expression" dxfId="3396" priority="271" stopIfTrue="1">
      <formula>$AE$2&lt;&gt;2</formula>
    </cfRule>
    <cfRule type="expression" dxfId="3395" priority="272" stopIfTrue="1">
      <formula>$AE$2&lt;&gt;2</formula>
    </cfRule>
  </conditionalFormatting>
  <conditionalFormatting sqref="F14:G14">
    <cfRule type="expression" dxfId="3394" priority="269" stopIfTrue="1">
      <formula>$AE$2&lt;&gt;2</formula>
    </cfRule>
    <cfRule type="expression" dxfId="3393" priority="270" stopIfTrue="1">
      <formula>$AE$2&lt;&gt;2</formula>
    </cfRule>
  </conditionalFormatting>
  <conditionalFormatting sqref="H14:I14">
    <cfRule type="expression" dxfId="3392" priority="267" stopIfTrue="1">
      <formula>$AE$2&lt;&gt;2</formula>
    </cfRule>
    <cfRule type="expression" dxfId="3391" priority="268" stopIfTrue="1">
      <formula>$AE$2&lt;&gt;2</formula>
    </cfRule>
  </conditionalFormatting>
  <conditionalFormatting sqref="J14:K14">
    <cfRule type="expression" dxfId="3390" priority="265" stopIfTrue="1">
      <formula>$AE$2&lt;&gt;2</formula>
    </cfRule>
    <cfRule type="expression" dxfId="3389" priority="266" stopIfTrue="1">
      <formula>$AE$2&lt;&gt;2</formula>
    </cfRule>
  </conditionalFormatting>
  <conditionalFormatting sqref="L14:M14">
    <cfRule type="expression" dxfId="3388" priority="263" stopIfTrue="1">
      <formula>$AE$2&lt;&gt;2</formula>
    </cfRule>
    <cfRule type="expression" dxfId="3387" priority="264" stopIfTrue="1">
      <formula>$AE$2&lt;&gt;2</formula>
    </cfRule>
  </conditionalFormatting>
  <conditionalFormatting sqref="N14:O14">
    <cfRule type="expression" dxfId="3386" priority="262" stopIfTrue="1">
      <formula>$AE$2&lt;&gt;2</formula>
    </cfRule>
  </conditionalFormatting>
  <conditionalFormatting sqref="N14:O14">
    <cfRule type="expression" dxfId="3385" priority="261" stopIfTrue="1">
      <formula>$AE$2&lt;&gt;2</formula>
    </cfRule>
  </conditionalFormatting>
  <conditionalFormatting sqref="P14:Q14">
    <cfRule type="expression" dxfId="3384" priority="260" stopIfTrue="1">
      <formula>$AE$2&lt;&gt;2</formula>
    </cfRule>
  </conditionalFormatting>
  <conditionalFormatting sqref="P14:Q14">
    <cfRule type="expression" dxfId="3383" priority="259" stopIfTrue="1">
      <formula>$AE$2&lt;&gt;2</formula>
    </cfRule>
  </conditionalFormatting>
  <conditionalFormatting sqref="R14:S14">
    <cfRule type="expression" dxfId="3382" priority="258" stopIfTrue="1">
      <formula>$AE$2&lt;&gt;2</formula>
    </cfRule>
  </conditionalFormatting>
  <conditionalFormatting sqref="R14:S14">
    <cfRule type="expression" dxfId="3381" priority="257" stopIfTrue="1">
      <formula>$AE$2&lt;&gt;2</formula>
    </cfRule>
  </conditionalFormatting>
  <conditionalFormatting sqref="T14:U14">
    <cfRule type="expression" dxfId="3380" priority="256" stopIfTrue="1">
      <formula>$AE$2&lt;&gt;2</formula>
    </cfRule>
  </conditionalFormatting>
  <conditionalFormatting sqref="T14:U14">
    <cfRule type="expression" dxfId="3379" priority="255" stopIfTrue="1">
      <formula>$AE$2&lt;&gt;2</formula>
    </cfRule>
  </conditionalFormatting>
  <conditionalFormatting sqref="B15:C15">
    <cfRule type="expression" dxfId="3378" priority="253" stopIfTrue="1">
      <formula>$AE$2&lt;&gt;2</formula>
    </cfRule>
    <cfRule type="expression" dxfId="3377" priority="254" stopIfTrue="1">
      <formula>$AE$2&lt;&gt;2</formula>
    </cfRule>
  </conditionalFormatting>
  <conditionalFormatting sqref="D15:E15">
    <cfRule type="expression" dxfId="3376" priority="251" stopIfTrue="1">
      <formula>$AE$2&lt;&gt;2</formula>
    </cfRule>
    <cfRule type="expression" dxfId="3375" priority="252" stopIfTrue="1">
      <formula>$AE$2&lt;&gt;2</formula>
    </cfRule>
  </conditionalFormatting>
  <conditionalFormatting sqref="F15:G15">
    <cfRule type="expression" dxfId="3374" priority="249" stopIfTrue="1">
      <formula>$AE$2&lt;&gt;2</formula>
    </cfRule>
    <cfRule type="expression" dxfId="3373" priority="250" stopIfTrue="1">
      <formula>$AE$2&lt;&gt;2</formula>
    </cfRule>
  </conditionalFormatting>
  <conditionalFormatting sqref="H15:I15">
    <cfRule type="expression" dxfId="3372" priority="247" stopIfTrue="1">
      <formula>$AE$2&lt;&gt;2</formula>
    </cfRule>
    <cfRule type="expression" dxfId="3371" priority="248" stopIfTrue="1">
      <formula>$AE$2&lt;&gt;2</formula>
    </cfRule>
  </conditionalFormatting>
  <conditionalFormatting sqref="J15:K15">
    <cfRule type="expression" dxfId="3370" priority="245" stopIfTrue="1">
      <formula>$AE$2&lt;&gt;2</formula>
    </cfRule>
    <cfRule type="expression" dxfId="3369" priority="246" stopIfTrue="1">
      <formula>$AE$2&lt;&gt;2</formula>
    </cfRule>
  </conditionalFormatting>
  <conditionalFormatting sqref="L15:M15">
    <cfRule type="expression" dxfId="3368" priority="243" stopIfTrue="1">
      <formula>$AE$2&lt;&gt;2</formula>
    </cfRule>
    <cfRule type="expression" dxfId="3367" priority="244" stopIfTrue="1">
      <formula>$AE$2&lt;&gt;2</formula>
    </cfRule>
  </conditionalFormatting>
  <conditionalFormatting sqref="N15:O15">
    <cfRule type="expression" dxfId="3366" priority="241" stopIfTrue="1">
      <formula>$AE$2&lt;&gt;2</formula>
    </cfRule>
    <cfRule type="expression" dxfId="3365" priority="242" stopIfTrue="1">
      <formula>$AE$2&lt;&gt;2</formula>
    </cfRule>
  </conditionalFormatting>
  <conditionalFormatting sqref="P15:Q15">
    <cfRule type="expression" dxfId="3364" priority="239" stopIfTrue="1">
      <formula>$AE$2&lt;&gt;2</formula>
    </cfRule>
    <cfRule type="expression" dxfId="3363" priority="240" stopIfTrue="1">
      <formula>$AE$2&lt;&gt;2</formula>
    </cfRule>
  </conditionalFormatting>
  <conditionalFormatting sqref="R15:S15">
    <cfRule type="expression" dxfId="3362" priority="237" stopIfTrue="1">
      <formula>$AE$2&lt;&gt;2</formula>
    </cfRule>
    <cfRule type="expression" dxfId="3361" priority="238" stopIfTrue="1">
      <formula>$AE$2&lt;&gt;2</formula>
    </cfRule>
  </conditionalFormatting>
  <conditionalFormatting sqref="T15:U15">
    <cfRule type="expression" dxfId="3360" priority="235" stopIfTrue="1">
      <formula>$AE$2&lt;&gt;2</formula>
    </cfRule>
    <cfRule type="expression" dxfId="3359" priority="236" stopIfTrue="1">
      <formula>$AE$2&lt;&gt;2</formula>
    </cfRule>
  </conditionalFormatting>
  <conditionalFormatting sqref="B16:C16">
    <cfRule type="expression" dxfId="3358" priority="233" stopIfTrue="1">
      <formula>$AE$2&lt;&gt;2</formula>
    </cfRule>
    <cfRule type="expression" dxfId="3357" priority="234" stopIfTrue="1">
      <formula>$AE$2&lt;&gt;2</formula>
    </cfRule>
  </conditionalFormatting>
  <conditionalFormatting sqref="D16:E16">
    <cfRule type="expression" dxfId="3356" priority="231" stopIfTrue="1">
      <formula>$AE$2&lt;&gt;2</formula>
    </cfRule>
    <cfRule type="expression" dxfId="3355" priority="232" stopIfTrue="1">
      <formula>$AE$2&lt;&gt;2</formula>
    </cfRule>
  </conditionalFormatting>
  <conditionalFormatting sqref="F16:G16">
    <cfRule type="expression" dxfId="3354" priority="229" stopIfTrue="1">
      <formula>$AE$2&lt;&gt;2</formula>
    </cfRule>
    <cfRule type="expression" dxfId="3353" priority="230" stopIfTrue="1">
      <formula>$AE$2&lt;&gt;2</formula>
    </cfRule>
  </conditionalFormatting>
  <conditionalFormatting sqref="H16:I16">
    <cfRule type="expression" dxfId="3352" priority="227" stopIfTrue="1">
      <formula>$AE$2&lt;&gt;2</formula>
    </cfRule>
    <cfRule type="expression" dxfId="3351" priority="228" stopIfTrue="1">
      <formula>$AE$2&lt;&gt;2</formula>
    </cfRule>
  </conditionalFormatting>
  <conditionalFormatting sqref="J16:K16">
    <cfRule type="expression" dxfId="3350" priority="225" stopIfTrue="1">
      <formula>$AE$2&lt;&gt;2</formula>
    </cfRule>
    <cfRule type="expression" dxfId="3349" priority="226" stopIfTrue="1">
      <formula>$AE$2&lt;&gt;2</formula>
    </cfRule>
  </conditionalFormatting>
  <conditionalFormatting sqref="L16:M16">
    <cfRule type="expression" dxfId="3348" priority="223" stopIfTrue="1">
      <formula>$AE$2&lt;&gt;2</formula>
    </cfRule>
    <cfRule type="expression" dxfId="3347" priority="224" stopIfTrue="1">
      <formula>$AE$2&lt;&gt;2</formula>
    </cfRule>
  </conditionalFormatting>
  <conditionalFormatting sqref="N16:O16">
    <cfRule type="expression" dxfId="3346" priority="221" stopIfTrue="1">
      <formula>$AE$2&lt;&gt;2</formula>
    </cfRule>
    <cfRule type="expression" dxfId="3345" priority="222" stopIfTrue="1">
      <formula>$AE$2&lt;&gt;2</formula>
    </cfRule>
  </conditionalFormatting>
  <conditionalFormatting sqref="P16:Q16">
    <cfRule type="expression" dxfId="3344" priority="219" stopIfTrue="1">
      <formula>$AE$2&lt;&gt;2</formula>
    </cfRule>
    <cfRule type="expression" dxfId="3343" priority="220" stopIfTrue="1">
      <formula>$AE$2&lt;&gt;2</formula>
    </cfRule>
  </conditionalFormatting>
  <conditionalFormatting sqref="R16:S16">
    <cfRule type="expression" dxfId="3342" priority="217" stopIfTrue="1">
      <formula>$AE$2&lt;&gt;2</formula>
    </cfRule>
    <cfRule type="expression" dxfId="3341" priority="218" stopIfTrue="1">
      <formula>$AE$2&lt;&gt;2</formula>
    </cfRule>
  </conditionalFormatting>
  <conditionalFormatting sqref="T16:U16">
    <cfRule type="expression" dxfId="3340" priority="215" stopIfTrue="1">
      <formula>$AE$2&lt;&gt;2</formula>
    </cfRule>
    <cfRule type="expression" dxfId="3339" priority="216" stopIfTrue="1">
      <formula>$AE$2&lt;&gt;2</formula>
    </cfRule>
  </conditionalFormatting>
  <conditionalFormatting sqref="B17:C17">
    <cfRule type="expression" dxfId="3338" priority="213" stopIfTrue="1">
      <formula>$AE$2&lt;&gt;2</formula>
    </cfRule>
    <cfRule type="expression" dxfId="3337" priority="214" stopIfTrue="1">
      <formula>$AE$2&lt;&gt;2</formula>
    </cfRule>
  </conditionalFormatting>
  <conditionalFormatting sqref="D17:E17">
    <cfRule type="expression" dxfId="3336" priority="211" stopIfTrue="1">
      <formula>$AE$2&lt;&gt;2</formula>
    </cfRule>
    <cfRule type="expression" dxfId="3335" priority="212" stopIfTrue="1">
      <formula>$AE$2&lt;&gt;2</formula>
    </cfRule>
  </conditionalFormatting>
  <conditionalFormatting sqref="F17:G17">
    <cfRule type="expression" dxfId="3334" priority="209" stopIfTrue="1">
      <formula>$AE$2&lt;&gt;2</formula>
    </cfRule>
    <cfRule type="expression" dxfId="3333" priority="210" stopIfTrue="1">
      <formula>$AE$2&lt;&gt;2</formula>
    </cfRule>
  </conditionalFormatting>
  <conditionalFormatting sqref="H17:I17">
    <cfRule type="expression" dxfId="3332" priority="207" stopIfTrue="1">
      <formula>$AE$2&lt;&gt;2</formula>
    </cfRule>
    <cfRule type="expression" dxfId="3331" priority="208" stopIfTrue="1">
      <formula>$AE$2&lt;&gt;2</formula>
    </cfRule>
  </conditionalFormatting>
  <conditionalFormatting sqref="J17:K17">
    <cfRule type="expression" dxfId="3330" priority="206" stopIfTrue="1">
      <formula>$AE$2&lt;&gt;2</formula>
    </cfRule>
  </conditionalFormatting>
  <conditionalFormatting sqref="J17:K17">
    <cfRule type="expression" dxfId="3329" priority="205" stopIfTrue="1">
      <formula>$AE$2&lt;&gt;2</formula>
    </cfRule>
  </conditionalFormatting>
  <conditionalFormatting sqref="L17:M17">
    <cfRule type="expression" dxfId="3328" priority="204" stopIfTrue="1">
      <formula>$AE$2&lt;&gt;2</formula>
    </cfRule>
  </conditionalFormatting>
  <conditionalFormatting sqref="L17:M17">
    <cfRule type="expression" dxfId="3327" priority="203" stopIfTrue="1">
      <formula>$AE$2&lt;&gt;2</formula>
    </cfRule>
  </conditionalFormatting>
  <conditionalFormatting sqref="N17:O17">
    <cfRule type="expression" dxfId="3326" priority="202" stopIfTrue="1">
      <formula>$AE$2&lt;&gt;2</formula>
    </cfRule>
  </conditionalFormatting>
  <conditionalFormatting sqref="N17:O17">
    <cfRule type="expression" dxfId="3325" priority="201" stopIfTrue="1">
      <formula>$AE$2&lt;&gt;2</formula>
    </cfRule>
  </conditionalFormatting>
  <conditionalFormatting sqref="P17:Q17">
    <cfRule type="expression" dxfId="3324" priority="200" stopIfTrue="1">
      <formula>$AE$2&lt;&gt;2</formula>
    </cfRule>
  </conditionalFormatting>
  <conditionalFormatting sqref="P17:Q17">
    <cfRule type="expression" dxfId="3323" priority="199" stopIfTrue="1">
      <formula>$AE$2&lt;&gt;2</formula>
    </cfRule>
  </conditionalFormatting>
  <conditionalFormatting sqref="R17:S17">
    <cfRule type="expression" dxfId="3322" priority="198" stopIfTrue="1">
      <formula>$AE$2&lt;&gt;2</formula>
    </cfRule>
  </conditionalFormatting>
  <conditionalFormatting sqref="R17:S17">
    <cfRule type="expression" dxfId="3321" priority="197" stopIfTrue="1">
      <formula>$AE$2&lt;&gt;2</formula>
    </cfRule>
  </conditionalFormatting>
  <conditionalFormatting sqref="T17:U17">
    <cfRule type="expression" dxfId="3320" priority="196" stopIfTrue="1">
      <formula>$AE$2&lt;&gt;2</formula>
    </cfRule>
  </conditionalFormatting>
  <conditionalFormatting sqref="T17:U17">
    <cfRule type="expression" dxfId="3319" priority="195" stopIfTrue="1">
      <formula>$AE$2&lt;&gt;2</formula>
    </cfRule>
  </conditionalFormatting>
  <conditionalFormatting sqref="B18:C18">
    <cfRule type="expression" dxfId="3318" priority="193" stopIfTrue="1">
      <formula>$AE$2&lt;&gt;2</formula>
    </cfRule>
    <cfRule type="expression" dxfId="3317" priority="194" stopIfTrue="1">
      <formula>$AE$2&lt;&gt;2</formula>
    </cfRule>
  </conditionalFormatting>
  <conditionalFormatting sqref="D18:E18">
    <cfRule type="expression" dxfId="3316" priority="191" stopIfTrue="1">
      <formula>$AE$2&lt;&gt;2</formula>
    </cfRule>
    <cfRule type="expression" dxfId="3315" priority="192" stopIfTrue="1">
      <formula>$AE$2&lt;&gt;2</formula>
    </cfRule>
  </conditionalFormatting>
  <conditionalFormatting sqref="F18:G18">
    <cfRule type="expression" dxfId="3314" priority="190" stopIfTrue="1">
      <formula>$AE$2&lt;&gt;2</formula>
    </cfRule>
  </conditionalFormatting>
  <conditionalFormatting sqref="F18:G18">
    <cfRule type="expression" dxfId="3313" priority="189" stopIfTrue="1">
      <formula>$AE$2&lt;&gt;2</formula>
    </cfRule>
  </conditionalFormatting>
  <conditionalFormatting sqref="H18:I18">
    <cfRule type="expression" dxfId="3312" priority="188" stopIfTrue="1">
      <formula>$AE$2&lt;&gt;2</formula>
    </cfRule>
  </conditionalFormatting>
  <conditionalFormatting sqref="H18:I18">
    <cfRule type="expression" dxfId="3311" priority="187" stopIfTrue="1">
      <formula>$AE$2&lt;&gt;2</formula>
    </cfRule>
  </conditionalFormatting>
  <conditionalFormatting sqref="J18:K18">
    <cfRule type="expression" dxfId="3310" priority="186" stopIfTrue="1">
      <formula>$AE$2&lt;&gt;2</formula>
    </cfRule>
  </conditionalFormatting>
  <conditionalFormatting sqref="J18:K18">
    <cfRule type="expression" dxfId="3309" priority="185" stopIfTrue="1">
      <formula>$AE$2&lt;&gt;2</formula>
    </cfRule>
  </conditionalFormatting>
  <conditionalFormatting sqref="L18:M18">
    <cfRule type="expression" dxfId="3308" priority="184" stopIfTrue="1">
      <formula>$AE$2&lt;&gt;2</formula>
    </cfRule>
  </conditionalFormatting>
  <conditionalFormatting sqref="L18:M18">
    <cfRule type="expression" dxfId="3307" priority="183" stopIfTrue="1">
      <formula>$AE$2&lt;&gt;2</formula>
    </cfRule>
  </conditionalFormatting>
  <conditionalFormatting sqref="N18:O18">
    <cfRule type="expression" dxfId="3306" priority="182" stopIfTrue="1">
      <formula>$AE$2&lt;&gt;2</formula>
    </cfRule>
  </conditionalFormatting>
  <conditionalFormatting sqref="N18:O18">
    <cfRule type="expression" dxfId="3305" priority="181" stopIfTrue="1">
      <formula>$AE$2&lt;&gt;2</formula>
    </cfRule>
  </conditionalFormatting>
  <conditionalFormatting sqref="P18:Q18">
    <cfRule type="expression" dxfId="3304" priority="180" stopIfTrue="1">
      <formula>$AE$2&lt;&gt;2</formula>
    </cfRule>
  </conditionalFormatting>
  <conditionalFormatting sqref="P18:Q18">
    <cfRule type="expression" dxfId="3303" priority="179" stopIfTrue="1">
      <formula>$AE$2&lt;&gt;2</formula>
    </cfRule>
  </conditionalFormatting>
  <conditionalFormatting sqref="R18:S18">
    <cfRule type="expression" dxfId="3302" priority="178" stopIfTrue="1">
      <formula>$AE$2&lt;&gt;2</formula>
    </cfRule>
  </conditionalFormatting>
  <conditionalFormatting sqref="R18:S18">
    <cfRule type="expression" dxfId="3301" priority="177" stopIfTrue="1">
      <formula>$AE$2&lt;&gt;2</formula>
    </cfRule>
  </conditionalFormatting>
  <conditionalFormatting sqref="T18:U18">
    <cfRule type="expression" dxfId="3300" priority="176" stopIfTrue="1">
      <formula>$AE$2&lt;&gt;2</formula>
    </cfRule>
  </conditionalFormatting>
  <conditionalFormatting sqref="T18:U18">
    <cfRule type="expression" dxfId="3299" priority="175" stopIfTrue="1">
      <formula>$AE$2&lt;&gt;2</formula>
    </cfRule>
  </conditionalFormatting>
  <conditionalFormatting sqref="B19:C19">
    <cfRule type="expression" dxfId="3298" priority="173" stopIfTrue="1">
      <formula>$AE$2&lt;&gt;2</formula>
    </cfRule>
    <cfRule type="expression" dxfId="3297" priority="174" stopIfTrue="1">
      <formula>$AE$2&lt;&gt;2</formula>
    </cfRule>
  </conditionalFormatting>
  <conditionalFormatting sqref="D19:E19">
    <cfRule type="expression" dxfId="3296" priority="171" stopIfTrue="1">
      <formula>$AE$2&lt;&gt;2</formula>
    </cfRule>
    <cfRule type="expression" dxfId="3295" priority="172" stopIfTrue="1">
      <formula>$AE$2&lt;&gt;2</formula>
    </cfRule>
  </conditionalFormatting>
  <conditionalFormatting sqref="F19:G19">
    <cfRule type="expression" dxfId="3294" priority="170" stopIfTrue="1">
      <formula>$AE$2&lt;&gt;2</formula>
    </cfRule>
  </conditionalFormatting>
  <conditionalFormatting sqref="F19:G19">
    <cfRule type="expression" dxfId="3293" priority="169" stopIfTrue="1">
      <formula>$AE$2&lt;&gt;2</formula>
    </cfRule>
  </conditionalFormatting>
  <conditionalFormatting sqref="H19:I19">
    <cfRule type="expression" dxfId="3292" priority="168" stopIfTrue="1">
      <formula>$AE$2&lt;&gt;2</formula>
    </cfRule>
  </conditionalFormatting>
  <conditionalFormatting sqref="H19:I19">
    <cfRule type="expression" dxfId="3291" priority="167" stopIfTrue="1">
      <formula>$AE$2&lt;&gt;2</formula>
    </cfRule>
  </conditionalFormatting>
  <conditionalFormatting sqref="J19:K19">
    <cfRule type="expression" dxfId="3290" priority="166" stopIfTrue="1">
      <formula>$AE$2&lt;&gt;2</formula>
    </cfRule>
  </conditionalFormatting>
  <conditionalFormatting sqref="J19:K19">
    <cfRule type="expression" dxfId="3289" priority="165" stopIfTrue="1">
      <formula>$AE$2&lt;&gt;2</formula>
    </cfRule>
  </conditionalFormatting>
  <conditionalFormatting sqref="L19:M19">
    <cfRule type="expression" dxfId="3288" priority="164" stopIfTrue="1">
      <formula>$AE$2&lt;&gt;2</formula>
    </cfRule>
  </conditionalFormatting>
  <conditionalFormatting sqref="L19:M19">
    <cfRule type="expression" dxfId="3287" priority="163" stopIfTrue="1">
      <formula>$AE$2&lt;&gt;2</formula>
    </cfRule>
  </conditionalFormatting>
  <conditionalFormatting sqref="N19:O19">
    <cfRule type="expression" dxfId="3286" priority="162" stopIfTrue="1">
      <formula>$AE$2&lt;&gt;2</formula>
    </cfRule>
  </conditionalFormatting>
  <conditionalFormatting sqref="N19:O19">
    <cfRule type="expression" dxfId="3285" priority="161" stopIfTrue="1">
      <formula>$AE$2&lt;&gt;2</formula>
    </cfRule>
  </conditionalFormatting>
  <conditionalFormatting sqref="P19:Q19">
    <cfRule type="expression" dxfId="3284" priority="160" stopIfTrue="1">
      <formula>$AE$2&lt;&gt;2</formula>
    </cfRule>
  </conditionalFormatting>
  <conditionalFormatting sqref="P19:Q19">
    <cfRule type="expression" dxfId="3283" priority="159" stopIfTrue="1">
      <formula>$AE$2&lt;&gt;2</formula>
    </cfRule>
  </conditionalFormatting>
  <conditionalFormatting sqref="R19:S19">
    <cfRule type="expression" dxfId="3282" priority="158" stopIfTrue="1">
      <formula>$AE$2&lt;&gt;2</formula>
    </cfRule>
  </conditionalFormatting>
  <conditionalFormatting sqref="R19:S19">
    <cfRule type="expression" dxfId="3281" priority="157" stopIfTrue="1">
      <formula>$AE$2&lt;&gt;2</formula>
    </cfRule>
  </conditionalFormatting>
  <conditionalFormatting sqref="T19:U19">
    <cfRule type="expression" dxfId="3280" priority="156" stopIfTrue="1">
      <formula>$AE$2&lt;&gt;2</formula>
    </cfRule>
  </conditionalFormatting>
  <conditionalFormatting sqref="T19:U19">
    <cfRule type="expression" dxfId="3279" priority="155" stopIfTrue="1">
      <formula>$AE$2&lt;&gt;2</formula>
    </cfRule>
  </conditionalFormatting>
  <conditionalFormatting sqref="J26:M26">
    <cfRule type="expression" dxfId="3278" priority="154" stopIfTrue="1">
      <formula>$AE$2&lt;&gt;2</formula>
    </cfRule>
  </conditionalFormatting>
  <conditionalFormatting sqref="J26:M26">
    <cfRule type="expression" dxfId="3277" priority="153" stopIfTrue="1">
      <formula>$AE$2&lt;&gt;2</formula>
    </cfRule>
  </conditionalFormatting>
  <conditionalFormatting sqref="J26:M26">
    <cfRule type="expression" dxfId="3276" priority="152" stopIfTrue="1">
      <formula>$AE$2&lt;&gt;2</formula>
    </cfRule>
  </conditionalFormatting>
  <conditionalFormatting sqref="J26:M26">
    <cfRule type="expression" dxfId="3275" priority="151" stopIfTrue="1">
      <formula>$AE$2&lt;&gt;2</formula>
    </cfRule>
  </conditionalFormatting>
  <conditionalFormatting sqref="N26:O26">
    <cfRule type="expression" dxfId="3274" priority="150" stopIfTrue="1">
      <formula>$AE$2&lt;&gt;2</formula>
    </cfRule>
  </conditionalFormatting>
  <conditionalFormatting sqref="N26:O26">
    <cfRule type="expression" dxfId="3273" priority="149" stopIfTrue="1">
      <formula>$AE$2&lt;&gt;2</formula>
    </cfRule>
  </conditionalFormatting>
  <conditionalFormatting sqref="P26:Q26">
    <cfRule type="expression" dxfId="3272" priority="148" stopIfTrue="1">
      <formula>$AE$2&lt;&gt;2</formula>
    </cfRule>
  </conditionalFormatting>
  <conditionalFormatting sqref="P26:Q26">
    <cfRule type="expression" dxfId="3271" priority="147" stopIfTrue="1">
      <formula>$AE$2&lt;&gt;2</formula>
    </cfRule>
  </conditionalFormatting>
  <conditionalFormatting sqref="R26:S26">
    <cfRule type="expression" dxfId="3270" priority="146" stopIfTrue="1">
      <formula>$AE$2&lt;&gt;2</formula>
    </cfRule>
  </conditionalFormatting>
  <conditionalFormatting sqref="R26:S26">
    <cfRule type="expression" dxfId="3269" priority="145" stopIfTrue="1">
      <formula>$AE$2&lt;&gt;2</formula>
    </cfRule>
  </conditionalFormatting>
  <conditionalFormatting sqref="T26:U26">
    <cfRule type="expression" dxfId="3268" priority="144" stopIfTrue="1">
      <formula>$AE$2&lt;&gt;2</formula>
    </cfRule>
  </conditionalFormatting>
  <conditionalFormatting sqref="T26:U26">
    <cfRule type="expression" dxfId="3267" priority="143" stopIfTrue="1">
      <formula>$AE$2&lt;&gt;2</formula>
    </cfRule>
  </conditionalFormatting>
  <conditionalFormatting sqref="J27:M27">
    <cfRule type="expression" dxfId="3266" priority="142" stopIfTrue="1">
      <formula>$AE$2&lt;&gt;2</formula>
    </cfRule>
  </conditionalFormatting>
  <conditionalFormatting sqref="J27:M27">
    <cfRule type="expression" dxfId="3265" priority="141" stopIfTrue="1">
      <formula>$AE$2&lt;&gt;2</formula>
    </cfRule>
  </conditionalFormatting>
  <conditionalFormatting sqref="J27:M27">
    <cfRule type="expression" dxfId="3264" priority="140" stopIfTrue="1">
      <formula>$AE$2&lt;&gt;2</formula>
    </cfRule>
  </conditionalFormatting>
  <conditionalFormatting sqref="J27:M27">
    <cfRule type="expression" dxfId="3263" priority="139" stopIfTrue="1">
      <formula>$AE$2&lt;&gt;2</formula>
    </cfRule>
  </conditionalFormatting>
  <conditionalFormatting sqref="N27:O27">
    <cfRule type="expression" dxfId="3262" priority="138" stopIfTrue="1">
      <formula>$AE$2&lt;&gt;2</formula>
    </cfRule>
  </conditionalFormatting>
  <conditionalFormatting sqref="N27:O27">
    <cfRule type="expression" dxfId="3261" priority="137" stopIfTrue="1">
      <formula>$AE$2&lt;&gt;2</formula>
    </cfRule>
  </conditionalFormatting>
  <conditionalFormatting sqref="P27:Q27">
    <cfRule type="expression" dxfId="3260" priority="136" stopIfTrue="1">
      <formula>$AE$2&lt;&gt;2</formula>
    </cfRule>
  </conditionalFormatting>
  <conditionalFormatting sqref="P27:Q27">
    <cfRule type="expression" dxfId="3259" priority="135" stopIfTrue="1">
      <formula>$AE$2&lt;&gt;2</formula>
    </cfRule>
  </conditionalFormatting>
  <conditionalFormatting sqref="R27:S27">
    <cfRule type="expression" dxfId="3258" priority="134" stopIfTrue="1">
      <formula>$AE$2&lt;&gt;2</formula>
    </cfRule>
  </conditionalFormatting>
  <conditionalFormatting sqref="R27:S27">
    <cfRule type="expression" dxfId="3257" priority="133" stopIfTrue="1">
      <formula>$AE$2&lt;&gt;2</formula>
    </cfRule>
  </conditionalFormatting>
  <conditionalFormatting sqref="T27:U27">
    <cfRule type="expression" dxfId="3256" priority="132" stopIfTrue="1">
      <formula>$AE$2&lt;&gt;2</formula>
    </cfRule>
  </conditionalFormatting>
  <conditionalFormatting sqref="T27:U27">
    <cfRule type="expression" dxfId="3255" priority="131" stopIfTrue="1">
      <formula>$AE$2&lt;&gt;2</formula>
    </cfRule>
  </conditionalFormatting>
  <conditionalFormatting sqref="J28:M28">
    <cfRule type="expression" dxfId="3254" priority="130" stopIfTrue="1">
      <formula>$AE$2&lt;&gt;2</formula>
    </cfRule>
  </conditionalFormatting>
  <conditionalFormatting sqref="J28:M28">
    <cfRule type="expression" dxfId="3253" priority="129" stopIfTrue="1">
      <formula>$AE$2&lt;&gt;2</formula>
    </cfRule>
  </conditionalFormatting>
  <conditionalFormatting sqref="J28:M28">
    <cfRule type="expression" dxfId="3252" priority="128" stopIfTrue="1">
      <formula>$AE$2&lt;&gt;2</formula>
    </cfRule>
  </conditionalFormatting>
  <conditionalFormatting sqref="J28:M28">
    <cfRule type="expression" dxfId="3251" priority="127" stopIfTrue="1">
      <formula>$AE$2&lt;&gt;2</formula>
    </cfRule>
  </conditionalFormatting>
  <conditionalFormatting sqref="N28:O28">
    <cfRule type="expression" dxfId="3250" priority="126" stopIfTrue="1">
      <formula>$AE$2&lt;&gt;2</formula>
    </cfRule>
  </conditionalFormatting>
  <conditionalFormatting sqref="N28:O28">
    <cfRule type="expression" dxfId="3249" priority="125" stopIfTrue="1">
      <formula>$AE$2&lt;&gt;2</formula>
    </cfRule>
  </conditionalFormatting>
  <conditionalFormatting sqref="P28:Q28">
    <cfRule type="expression" dxfId="3248" priority="124" stopIfTrue="1">
      <formula>$AE$2&lt;&gt;2</formula>
    </cfRule>
  </conditionalFormatting>
  <conditionalFormatting sqref="P28:Q28">
    <cfRule type="expression" dxfId="3247" priority="123" stopIfTrue="1">
      <formula>$AE$2&lt;&gt;2</formula>
    </cfRule>
  </conditionalFormatting>
  <conditionalFormatting sqref="R28:S28">
    <cfRule type="expression" dxfId="3246" priority="122" stopIfTrue="1">
      <formula>$AE$2&lt;&gt;2</formula>
    </cfRule>
  </conditionalFormatting>
  <conditionalFormatting sqref="R28:S28">
    <cfRule type="expression" dxfId="3245" priority="121" stopIfTrue="1">
      <formula>$AE$2&lt;&gt;2</formula>
    </cfRule>
  </conditionalFormatting>
  <conditionalFormatting sqref="T28:U28">
    <cfRule type="expression" dxfId="3244" priority="120" stopIfTrue="1">
      <formula>$AE$2&lt;&gt;2</formula>
    </cfRule>
  </conditionalFormatting>
  <conditionalFormatting sqref="T28:U28">
    <cfRule type="expression" dxfId="3243" priority="119" stopIfTrue="1">
      <formula>$AE$2&lt;&gt;2</formula>
    </cfRule>
  </conditionalFormatting>
  <conditionalFormatting sqref="J35:K35">
    <cfRule type="expression" dxfId="3242" priority="118" stopIfTrue="1">
      <formula>$AE$2&lt;&gt;2</formula>
    </cfRule>
  </conditionalFormatting>
  <conditionalFormatting sqref="J35:K35">
    <cfRule type="expression" dxfId="3241" priority="117" stopIfTrue="1">
      <formula>$AE$2&lt;&gt;2</formula>
    </cfRule>
  </conditionalFormatting>
  <conditionalFormatting sqref="L35:M35">
    <cfRule type="expression" dxfId="3240" priority="116" stopIfTrue="1">
      <formula>$AE$2&lt;&gt;2</formula>
    </cfRule>
  </conditionalFormatting>
  <conditionalFormatting sqref="L35:M35">
    <cfRule type="expression" dxfId="3239" priority="115" stopIfTrue="1">
      <formula>$AE$2&lt;&gt;2</formula>
    </cfRule>
  </conditionalFormatting>
  <conditionalFormatting sqref="N35:O35">
    <cfRule type="expression" dxfId="3238" priority="114" stopIfTrue="1">
      <formula>$AE$2&lt;&gt;2</formula>
    </cfRule>
  </conditionalFormatting>
  <conditionalFormatting sqref="N35:O35">
    <cfRule type="expression" dxfId="3237" priority="113" stopIfTrue="1">
      <formula>$AE$2&lt;&gt;2</formula>
    </cfRule>
  </conditionalFormatting>
  <conditionalFormatting sqref="R35:S35">
    <cfRule type="expression" dxfId="3236" priority="112" stopIfTrue="1">
      <formula>$AE$2&lt;&gt;2</formula>
    </cfRule>
  </conditionalFormatting>
  <conditionalFormatting sqref="R35:S35">
    <cfRule type="expression" dxfId="3235" priority="111" stopIfTrue="1">
      <formula>$AE$2&lt;&gt;2</formula>
    </cfRule>
  </conditionalFormatting>
  <conditionalFormatting sqref="J36:K36">
    <cfRule type="expression" dxfId="3234" priority="110" stopIfTrue="1">
      <formula>$AE$2&lt;&gt;2</formula>
    </cfRule>
  </conditionalFormatting>
  <conditionalFormatting sqref="J36:K36">
    <cfRule type="expression" dxfId="3233" priority="109" stopIfTrue="1">
      <formula>$AE$2&lt;&gt;2</formula>
    </cfRule>
  </conditionalFormatting>
  <conditionalFormatting sqref="L36:M36">
    <cfRule type="expression" dxfId="3232" priority="108" stopIfTrue="1">
      <formula>$AE$2&lt;&gt;2</formula>
    </cfRule>
  </conditionalFormatting>
  <conditionalFormatting sqref="L36:M36">
    <cfRule type="expression" dxfId="3231" priority="107" stopIfTrue="1">
      <formula>$AE$2&lt;&gt;2</formula>
    </cfRule>
  </conditionalFormatting>
  <conditionalFormatting sqref="N36:O36">
    <cfRule type="expression" dxfId="3230" priority="106" stopIfTrue="1">
      <formula>$AE$2&lt;&gt;2</formula>
    </cfRule>
  </conditionalFormatting>
  <conditionalFormatting sqref="N36:O36">
    <cfRule type="expression" dxfId="3229" priority="105" stopIfTrue="1">
      <formula>$AE$2&lt;&gt;2</formula>
    </cfRule>
  </conditionalFormatting>
  <conditionalFormatting sqref="R36:S36">
    <cfRule type="expression" dxfId="3228" priority="104" stopIfTrue="1">
      <formula>$AE$2&lt;&gt;2</formula>
    </cfRule>
  </conditionalFormatting>
  <conditionalFormatting sqref="R36:S36">
    <cfRule type="expression" dxfId="3227" priority="103" stopIfTrue="1">
      <formula>$AE$2&lt;&gt;2</formula>
    </cfRule>
  </conditionalFormatting>
  <conditionalFormatting sqref="J37:K37">
    <cfRule type="expression" dxfId="3226" priority="102" stopIfTrue="1">
      <formula>$AE$2&lt;&gt;2</formula>
    </cfRule>
  </conditionalFormatting>
  <conditionalFormatting sqref="J37:K37">
    <cfRule type="expression" dxfId="3225" priority="101" stopIfTrue="1">
      <formula>$AE$2&lt;&gt;2</formula>
    </cfRule>
  </conditionalFormatting>
  <conditionalFormatting sqref="L37:M37">
    <cfRule type="expression" dxfId="3224" priority="100" stopIfTrue="1">
      <formula>$AE$2&lt;&gt;2</formula>
    </cfRule>
  </conditionalFormatting>
  <conditionalFormatting sqref="L37:M37">
    <cfRule type="expression" dxfId="3223" priority="99" stopIfTrue="1">
      <formula>$AE$2&lt;&gt;2</formula>
    </cfRule>
  </conditionalFormatting>
  <conditionalFormatting sqref="N37:O37">
    <cfRule type="expression" dxfId="3222" priority="98" stopIfTrue="1">
      <formula>$AE$2&lt;&gt;2</formula>
    </cfRule>
  </conditionalFormatting>
  <conditionalFormatting sqref="N37:O37">
    <cfRule type="expression" dxfId="3221" priority="97" stopIfTrue="1">
      <formula>$AE$2&lt;&gt;2</formula>
    </cfRule>
  </conditionalFormatting>
  <conditionalFormatting sqref="R37:S37">
    <cfRule type="expression" dxfId="3220" priority="96" stopIfTrue="1">
      <formula>$AE$2&lt;&gt;2</formula>
    </cfRule>
  </conditionalFormatting>
  <conditionalFormatting sqref="R37:S37">
    <cfRule type="expression" dxfId="3219" priority="95" stopIfTrue="1">
      <formula>$AE$2&lt;&gt;2</formula>
    </cfRule>
  </conditionalFormatting>
  <conditionalFormatting sqref="J38:K38">
    <cfRule type="expression" dxfId="3218" priority="94" stopIfTrue="1">
      <formula>$AE$2&lt;&gt;2</formula>
    </cfRule>
  </conditionalFormatting>
  <conditionalFormatting sqref="J38:K38">
    <cfRule type="expression" dxfId="3217" priority="93" stopIfTrue="1">
      <formula>$AE$2&lt;&gt;2</formula>
    </cfRule>
  </conditionalFormatting>
  <conditionalFormatting sqref="L38:M38">
    <cfRule type="expression" dxfId="3216" priority="92" stopIfTrue="1">
      <formula>$AE$2&lt;&gt;2</formula>
    </cfRule>
  </conditionalFormatting>
  <conditionalFormatting sqref="L38:M38">
    <cfRule type="expression" dxfId="3215" priority="91" stopIfTrue="1">
      <formula>$AE$2&lt;&gt;2</formula>
    </cfRule>
  </conditionalFormatting>
  <conditionalFormatting sqref="N38:O38">
    <cfRule type="expression" dxfId="3214" priority="90" stopIfTrue="1">
      <formula>$AE$2&lt;&gt;2</formula>
    </cfRule>
  </conditionalFormatting>
  <conditionalFormatting sqref="N38:O38">
    <cfRule type="expression" dxfId="3213" priority="89" stopIfTrue="1">
      <formula>$AE$2&lt;&gt;2</formula>
    </cfRule>
  </conditionalFormatting>
  <conditionalFormatting sqref="R38:S38">
    <cfRule type="expression" dxfId="3212" priority="88" stopIfTrue="1">
      <formula>$AE$2&lt;&gt;2</formula>
    </cfRule>
  </conditionalFormatting>
  <conditionalFormatting sqref="R38:S38">
    <cfRule type="expression" dxfId="3211" priority="87" stopIfTrue="1">
      <formula>$AE$2&lt;&gt;2</formula>
    </cfRule>
  </conditionalFormatting>
  <conditionalFormatting sqref="J39:K39">
    <cfRule type="expression" dxfId="3210" priority="86" stopIfTrue="1">
      <formula>$AE$2&lt;&gt;2</formula>
    </cfRule>
  </conditionalFormatting>
  <conditionalFormatting sqref="J39:K39">
    <cfRule type="expression" dxfId="3209" priority="85" stopIfTrue="1">
      <formula>$AE$2&lt;&gt;2</formula>
    </cfRule>
  </conditionalFormatting>
  <conditionalFormatting sqref="L39:M39">
    <cfRule type="expression" dxfId="3208" priority="84" stopIfTrue="1">
      <formula>$AE$2&lt;&gt;2</formula>
    </cfRule>
  </conditionalFormatting>
  <conditionalFormatting sqref="L39:M39">
    <cfRule type="expression" dxfId="3207" priority="83" stopIfTrue="1">
      <formula>$AE$2&lt;&gt;2</formula>
    </cfRule>
  </conditionalFormatting>
  <conditionalFormatting sqref="N39:O39">
    <cfRule type="expression" dxfId="3206" priority="82" stopIfTrue="1">
      <formula>$AE$2&lt;&gt;2</formula>
    </cfRule>
  </conditionalFormatting>
  <conditionalFormatting sqref="N39:O39">
    <cfRule type="expression" dxfId="3205" priority="81" stopIfTrue="1">
      <formula>$AE$2&lt;&gt;2</formula>
    </cfRule>
  </conditionalFormatting>
  <conditionalFormatting sqref="R39:S39">
    <cfRule type="expression" dxfId="3204" priority="80" stopIfTrue="1">
      <formula>$AE$2&lt;&gt;2</formula>
    </cfRule>
  </conditionalFormatting>
  <conditionalFormatting sqref="R39:S39">
    <cfRule type="expression" dxfId="3203" priority="79" stopIfTrue="1">
      <formula>$AE$2&lt;&gt;2</formula>
    </cfRule>
  </conditionalFormatting>
  <conditionalFormatting sqref="V8:W8">
    <cfRule type="expression" dxfId="3202" priority="78">
      <formula>$AE$2&lt;&gt;2</formula>
    </cfRule>
  </conditionalFormatting>
  <conditionalFormatting sqref="X8:Y8">
    <cfRule type="expression" dxfId="3201" priority="77">
      <formula>$AE$2&lt;&gt;2</formula>
    </cfRule>
  </conditionalFormatting>
  <conditionalFormatting sqref="Z8:AA8">
    <cfRule type="expression" dxfId="3200" priority="76">
      <formula>$AE$2&lt;&gt;2</formula>
    </cfRule>
  </conditionalFormatting>
  <conditionalFormatting sqref="V9:W9">
    <cfRule type="expression" dxfId="3199" priority="75">
      <formula>$AE$2&lt;&gt;2</formula>
    </cfRule>
  </conditionalFormatting>
  <conditionalFormatting sqref="X9:Y9">
    <cfRule type="expression" dxfId="3198" priority="74">
      <formula>$AE$2&lt;&gt;2</formula>
    </cfRule>
  </conditionalFormatting>
  <conditionalFormatting sqref="Z9:AA9">
    <cfRule type="expression" dxfId="3197" priority="73">
      <formula>$AE$2&lt;&gt;2</formula>
    </cfRule>
  </conditionalFormatting>
  <conditionalFormatting sqref="V10:W10">
    <cfRule type="expression" dxfId="3196" priority="72">
      <formula>$AE$2&lt;&gt;2</formula>
    </cfRule>
  </conditionalFormatting>
  <conditionalFormatting sqref="X10:Y10">
    <cfRule type="expression" dxfId="3195" priority="71">
      <formula>$AE$2&lt;&gt;2</formula>
    </cfRule>
  </conditionalFormatting>
  <conditionalFormatting sqref="Z10:AA10">
    <cfRule type="expression" dxfId="3194" priority="70">
      <formula>$AE$2&lt;&gt;2</formula>
    </cfRule>
  </conditionalFormatting>
  <conditionalFormatting sqref="V11:W11">
    <cfRule type="expression" dxfId="3193" priority="69">
      <formula>$AE$2&lt;&gt;2</formula>
    </cfRule>
  </conditionalFormatting>
  <conditionalFormatting sqref="X11:Y11">
    <cfRule type="expression" dxfId="3192" priority="68">
      <formula>$AE$2&lt;&gt;2</formula>
    </cfRule>
  </conditionalFormatting>
  <conditionalFormatting sqref="Z11:AA11">
    <cfRule type="expression" dxfId="3191" priority="67">
      <formula>$AE$2&lt;&gt;2</formula>
    </cfRule>
  </conditionalFormatting>
  <conditionalFormatting sqref="V12:W12">
    <cfRule type="expression" dxfId="3190" priority="66">
      <formula>$AE$2&lt;&gt;2</formula>
    </cfRule>
  </conditionalFormatting>
  <conditionalFormatting sqref="X12:Y12">
    <cfRule type="expression" dxfId="3189" priority="65">
      <formula>$AE$2&lt;&gt;2</formula>
    </cfRule>
  </conditionalFormatting>
  <conditionalFormatting sqref="Z12:AA12">
    <cfRule type="expression" dxfId="3188" priority="64">
      <formula>$AE$2&lt;&gt;2</formula>
    </cfRule>
  </conditionalFormatting>
  <conditionalFormatting sqref="V13:W13">
    <cfRule type="expression" dxfId="3187" priority="63">
      <formula>$AE$2&lt;&gt;2</formula>
    </cfRule>
  </conditionalFormatting>
  <conditionalFormatting sqref="X13:Y13">
    <cfRule type="expression" dxfId="3186" priority="62">
      <formula>$AE$2&lt;&gt;2</formula>
    </cfRule>
  </conditionalFormatting>
  <conditionalFormatting sqref="Z13:AA13">
    <cfRule type="expression" dxfId="3185" priority="61">
      <formula>$AE$2&lt;&gt;2</formula>
    </cfRule>
  </conditionalFormatting>
  <conditionalFormatting sqref="V14:W14">
    <cfRule type="expression" dxfId="3184" priority="60">
      <formula>$AE$2&lt;&gt;2</formula>
    </cfRule>
  </conditionalFormatting>
  <conditionalFormatting sqref="X14:Y14">
    <cfRule type="expression" dxfId="3183" priority="59">
      <formula>$AE$2&lt;&gt;2</formula>
    </cfRule>
  </conditionalFormatting>
  <conditionalFormatting sqref="Z14:AA14">
    <cfRule type="expression" dxfId="3182" priority="58">
      <formula>$AE$2&lt;&gt;2</formula>
    </cfRule>
  </conditionalFormatting>
  <conditionalFormatting sqref="V15:W15">
    <cfRule type="expression" dxfId="3181" priority="57">
      <formula>$AE$2&lt;&gt;2</formula>
    </cfRule>
  </conditionalFormatting>
  <conditionalFormatting sqref="X15:Y15">
    <cfRule type="expression" dxfId="3180" priority="56">
      <formula>$AE$2&lt;&gt;2</formula>
    </cfRule>
  </conditionalFormatting>
  <conditionalFormatting sqref="Z15:AA15">
    <cfRule type="expression" dxfId="3179" priority="55">
      <formula>$AE$2&lt;&gt;2</formula>
    </cfRule>
  </conditionalFormatting>
  <conditionalFormatting sqref="V16:W16">
    <cfRule type="expression" dxfId="3178" priority="54">
      <formula>$AE$2&lt;&gt;2</formula>
    </cfRule>
  </conditionalFormatting>
  <conditionalFormatting sqref="X16:Y16">
    <cfRule type="expression" dxfId="3177" priority="53">
      <formula>$AE$2&lt;&gt;2</formula>
    </cfRule>
  </conditionalFormatting>
  <conditionalFormatting sqref="Z16:AA16">
    <cfRule type="expression" dxfId="3176" priority="52">
      <formula>$AE$2&lt;&gt;2</formula>
    </cfRule>
  </conditionalFormatting>
  <conditionalFormatting sqref="V17:W17">
    <cfRule type="expression" dxfId="3175" priority="51">
      <formula>$AE$2&lt;&gt;2</formula>
    </cfRule>
  </conditionalFormatting>
  <conditionalFormatting sqref="X17:Y17">
    <cfRule type="expression" dxfId="3174" priority="50">
      <formula>$AE$2&lt;&gt;2</formula>
    </cfRule>
  </conditionalFormatting>
  <conditionalFormatting sqref="Z17:AA17">
    <cfRule type="expression" dxfId="3173" priority="49">
      <formula>$AE$2&lt;&gt;2</formula>
    </cfRule>
  </conditionalFormatting>
  <conditionalFormatting sqref="V18:W18">
    <cfRule type="expression" dxfId="3172" priority="48">
      <formula>$AE$2&lt;&gt;2</formula>
    </cfRule>
  </conditionalFormatting>
  <conditionalFormatting sqref="X18:Y18">
    <cfRule type="expression" dxfId="3171" priority="47">
      <formula>$AE$2&lt;&gt;2</formula>
    </cfRule>
  </conditionalFormatting>
  <conditionalFormatting sqref="Z18:AA18">
    <cfRule type="expression" dxfId="3170" priority="46">
      <formula>$AE$2&lt;&gt;2</formula>
    </cfRule>
  </conditionalFormatting>
  <conditionalFormatting sqref="V19:W19">
    <cfRule type="expression" dxfId="3169" priority="45">
      <formula>$AE$2&lt;&gt;2</formula>
    </cfRule>
  </conditionalFormatting>
  <conditionalFormatting sqref="X19:Y19">
    <cfRule type="expression" dxfId="3168" priority="44">
      <formula>$AE$2&lt;&gt;2</formula>
    </cfRule>
  </conditionalFormatting>
  <conditionalFormatting sqref="Z19:AA19">
    <cfRule type="expression" dxfId="3167" priority="43">
      <formula>$AE$2&lt;&gt;2</formula>
    </cfRule>
  </conditionalFormatting>
  <conditionalFormatting sqref="V26:W26">
    <cfRule type="expression" dxfId="3166" priority="42">
      <formula>$AE$2&lt;&gt;2</formula>
    </cfRule>
  </conditionalFormatting>
  <conditionalFormatting sqref="X26:Y26">
    <cfRule type="expression" dxfId="3165" priority="41">
      <formula>$AE$2&lt;&gt;2</formula>
    </cfRule>
  </conditionalFormatting>
  <conditionalFormatting sqref="Z26:AA26">
    <cfRule type="expression" dxfId="3164" priority="40">
      <formula>$AE$2&lt;&gt;2</formula>
    </cfRule>
  </conditionalFormatting>
  <conditionalFormatting sqref="V27:W27">
    <cfRule type="expression" dxfId="3163" priority="39">
      <formula>$AE$2&lt;&gt;2</formula>
    </cfRule>
  </conditionalFormatting>
  <conditionalFormatting sqref="X27:Y27">
    <cfRule type="expression" dxfId="3162" priority="38">
      <formula>$AE$2&lt;&gt;2</formula>
    </cfRule>
  </conditionalFormatting>
  <conditionalFormatting sqref="Z27:AA27">
    <cfRule type="expression" dxfId="3161" priority="37">
      <formula>$AE$2&lt;&gt;2</formula>
    </cfRule>
  </conditionalFormatting>
  <conditionalFormatting sqref="V28:W28">
    <cfRule type="expression" dxfId="3160" priority="36">
      <formula>$AE$2&lt;&gt;2</formula>
    </cfRule>
  </conditionalFormatting>
  <conditionalFormatting sqref="X28:Y28">
    <cfRule type="expression" dxfId="3159" priority="35">
      <formula>$AE$2&lt;&gt;2</formula>
    </cfRule>
  </conditionalFormatting>
  <conditionalFormatting sqref="Z28:AA28">
    <cfRule type="expression" dxfId="3158" priority="34">
      <formula>$AE$2&lt;&gt;2</formula>
    </cfRule>
  </conditionalFormatting>
  <conditionalFormatting sqref="V29:W29">
    <cfRule type="expression" dxfId="3157" priority="33">
      <formula>$AE$2&lt;&gt;2</formula>
    </cfRule>
  </conditionalFormatting>
  <conditionalFormatting sqref="X29:Y29">
    <cfRule type="expression" dxfId="3156" priority="32">
      <formula>$AE$2&lt;&gt;2</formula>
    </cfRule>
  </conditionalFormatting>
  <conditionalFormatting sqref="Z29:AA29">
    <cfRule type="expression" dxfId="3155" priority="31">
      <formula>$AE$2&lt;&gt;2</formula>
    </cfRule>
  </conditionalFormatting>
  <conditionalFormatting sqref="P35:Q35">
    <cfRule type="expression" dxfId="3154" priority="30">
      <formula>$AE$2&lt;&gt;2</formula>
    </cfRule>
  </conditionalFormatting>
  <conditionalFormatting sqref="T35:U35">
    <cfRule type="expression" dxfId="3153" priority="29">
      <formula>$AE$2&lt;&gt;2</formula>
    </cfRule>
  </conditionalFormatting>
  <conditionalFormatting sqref="V35:W35">
    <cfRule type="expression" dxfId="3152" priority="28">
      <formula>$AE$2&lt;&gt;2</formula>
    </cfRule>
  </conditionalFormatting>
  <conditionalFormatting sqref="X35:Y35">
    <cfRule type="expression" dxfId="3151" priority="27">
      <formula>$AE$2&lt;&gt;2</formula>
    </cfRule>
  </conditionalFormatting>
  <conditionalFormatting sqref="P36:Q36">
    <cfRule type="expression" dxfId="3150" priority="26">
      <formula>$AE$2&lt;&gt;2</formula>
    </cfRule>
  </conditionalFormatting>
  <conditionalFormatting sqref="T36:U36">
    <cfRule type="expression" dxfId="3149" priority="25">
      <formula>$AE$2&lt;&gt;2</formula>
    </cfRule>
  </conditionalFormatting>
  <conditionalFormatting sqref="V36:W36">
    <cfRule type="expression" dxfId="3148" priority="24">
      <formula>$AE$2&lt;&gt;2</formula>
    </cfRule>
  </conditionalFormatting>
  <conditionalFormatting sqref="X36:Y36">
    <cfRule type="expression" dxfId="3147" priority="23">
      <formula>$AE$2&lt;&gt;2</formula>
    </cfRule>
  </conditionalFormatting>
  <conditionalFormatting sqref="P37:Q37">
    <cfRule type="expression" dxfId="3146" priority="22">
      <formula>$AE$2&lt;&gt;2</formula>
    </cfRule>
  </conditionalFormatting>
  <conditionalFormatting sqref="T37:U37">
    <cfRule type="expression" dxfId="3145" priority="21">
      <formula>$AE$2&lt;&gt;2</formula>
    </cfRule>
  </conditionalFormatting>
  <conditionalFormatting sqref="V37:W37">
    <cfRule type="expression" dxfId="3144" priority="20">
      <formula>$AE$2&lt;&gt;2</formula>
    </cfRule>
  </conditionalFormatting>
  <conditionalFormatting sqref="X37:Y37">
    <cfRule type="expression" dxfId="3143" priority="19">
      <formula>$AE$2&lt;&gt;2</formula>
    </cfRule>
  </conditionalFormatting>
  <conditionalFormatting sqref="P38:Q38">
    <cfRule type="expression" dxfId="3142" priority="18">
      <formula>$AE$2&lt;&gt;2</formula>
    </cfRule>
  </conditionalFormatting>
  <conditionalFormatting sqref="T38:U38">
    <cfRule type="expression" dxfId="3141" priority="17">
      <formula>$AE$2&lt;&gt;2</formula>
    </cfRule>
  </conditionalFormatting>
  <conditionalFormatting sqref="V38:W38">
    <cfRule type="expression" dxfId="3140" priority="16">
      <formula>$AE$2&lt;&gt;2</formula>
    </cfRule>
  </conditionalFormatting>
  <conditionalFormatting sqref="X38:Y38">
    <cfRule type="expression" dxfId="3139" priority="15">
      <formula>$AE$2&lt;&gt;2</formula>
    </cfRule>
  </conditionalFormatting>
  <conditionalFormatting sqref="P39:Q39">
    <cfRule type="expression" dxfId="3138" priority="14">
      <formula>$AE$2&lt;&gt;2</formula>
    </cfRule>
  </conditionalFormatting>
  <conditionalFormatting sqref="T39:U39">
    <cfRule type="expression" dxfId="3137" priority="13">
      <formula>$AE$2&lt;&gt;2</formula>
    </cfRule>
  </conditionalFormatting>
  <conditionalFormatting sqref="V39:W39">
    <cfRule type="expression" dxfId="3136" priority="12">
      <formula>$AE$2&lt;&gt;2</formula>
    </cfRule>
  </conditionalFormatting>
  <conditionalFormatting sqref="X39:Y39">
    <cfRule type="expression" dxfId="3135" priority="11">
      <formula>$AE$2&lt;&gt;2</formula>
    </cfRule>
  </conditionalFormatting>
  <conditionalFormatting sqref="T40:U40">
    <cfRule type="expression" dxfId="3134" priority="10">
      <formula>$AE$2&lt;&gt;2</formula>
    </cfRule>
  </conditionalFormatting>
  <conditionalFormatting sqref="V40:W40">
    <cfRule type="expression" dxfId="3133" priority="9">
      <formula>$AE$2&lt;&gt;2</formula>
    </cfRule>
  </conditionalFormatting>
  <conditionalFormatting sqref="X40:Y40">
    <cfRule type="expression" dxfId="3132" priority="8">
      <formula>$AE$2&lt;&gt;2</formula>
    </cfRule>
  </conditionalFormatting>
  <conditionalFormatting sqref="L43:N43">
    <cfRule type="expression" dxfId="3131" priority="7">
      <formula>$AE$2&lt;&gt;2</formula>
    </cfRule>
  </conditionalFormatting>
  <conditionalFormatting sqref="Q43:R43">
    <cfRule type="expression" dxfId="3130" priority="6">
      <formula>$AE$2&lt;&gt;2</formula>
    </cfRule>
  </conditionalFormatting>
  <conditionalFormatting sqref="U43:V43">
    <cfRule type="expression" dxfId="3129" priority="5">
      <formula>$AE$2&lt;&gt;2</formula>
    </cfRule>
  </conditionalFormatting>
  <conditionalFormatting sqref="Y43:Z43">
    <cfRule type="expression" dxfId="3128" priority="4">
      <formula>$AE$2&lt;&gt;2</formula>
    </cfRule>
  </conditionalFormatting>
  <conditionalFormatting sqref="W44:Y44">
    <cfRule type="expression" dxfId="3127" priority="3">
      <formula>$AE$2&lt;&gt;2</formula>
    </cfRule>
  </conditionalFormatting>
  <conditionalFormatting sqref="W45:Y45">
    <cfRule type="expression" dxfId="3126" priority="2">
      <formula>$AE$2&lt;&gt;2</formula>
    </cfRule>
  </conditionalFormatting>
  <conditionalFormatting sqref="W46:Y46">
    <cfRule type="expression" dxfId="3125" priority="1">
      <formula>$AE$2&lt;&gt;2</formula>
    </cfRule>
  </conditionalFormatting>
  <dataValidations count="1">
    <dataValidation type="list" allowBlank="1" showInputMessage="1" showErrorMessage="1" sqref="M14:M19 L8:L19 M8:M11 T26:T28 U26 U28" xr:uid="{00000000-0002-0000-02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defaultSize="0" autoFill="0" autoLine="0" autoPict="0">
                <anchor moveWithCells="1">
                  <from>
                    <xdr:col>13</xdr:col>
                    <xdr:colOff>190500</xdr:colOff>
                    <xdr:row>7</xdr:row>
                    <xdr:rowOff>47625</xdr:rowOff>
                  </from>
                  <to>
                    <xdr:col>14</xdr:col>
                    <xdr:colOff>200025</xdr:colOff>
                    <xdr:row>7</xdr:row>
                    <xdr:rowOff>257175</xdr:rowOff>
                  </to>
                </anchor>
              </controlPr>
            </control>
          </mc:Choice>
        </mc:AlternateContent>
        <mc:AlternateContent xmlns:mc="http://schemas.openxmlformats.org/markup-compatibility/2006">
          <mc:Choice Requires="x14">
            <control shapeId="117762" r:id="rId5" name="Check Box 2">
              <controlPr defaultSize="0" autoFill="0" autoLine="0" autoPict="0">
                <anchor moveWithCells="1">
                  <from>
                    <xdr:col>13</xdr:col>
                    <xdr:colOff>190500</xdr:colOff>
                    <xdr:row>8</xdr:row>
                    <xdr:rowOff>47625</xdr:rowOff>
                  </from>
                  <to>
                    <xdr:col>14</xdr:col>
                    <xdr:colOff>200025</xdr:colOff>
                    <xdr:row>8</xdr:row>
                    <xdr:rowOff>257175</xdr:rowOff>
                  </to>
                </anchor>
              </controlPr>
            </control>
          </mc:Choice>
        </mc:AlternateContent>
        <mc:AlternateContent xmlns:mc="http://schemas.openxmlformats.org/markup-compatibility/2006">
          <mc:Choice Requires="x14">
            <control shapeId="117763" r:id="rId6" name="Check Box 3">
              <controlPr defaultSize="0" autoFill="0" autoLine="0" autoPict="0">
                <anchor moveWithCells="1">
                  <from>
                    <xdr:col>13</xdr:col>
                    <xdr:colOff>190500</xdr:colOff>
                    <xdr:row>14</xdr:row>
                    <xdr:rowOff>47625</xdr:rowOff>
                  </from>
                  <to>
                    <xdr:col>14</xdr:col>
                    <xdr:colOff>200025</xdr:colOff>
                    <xdr:row>14</xdr:row>
                    <xdr:rowOff>257175</xdr:rowOff>
                  </to>
                </anchor>
              </controlPr>
            </control>
          </mc:Choice>
        </mc:AlternateContent>
        <mc:AlternateContent xmlns:mc="http://schemas.openxmlformats.org/markup-compatibility/2006">
          <mc:Choice Requires="x14">
            <control shapeId="117764" r:id="rId7" name="Check Box 4">
              <controlPr defaultSize="0" autoFill="0" autoLine="0" autoPict="0">
                <anchor moveWithCells="1">
                  <from>
                    <xdr:col>13</xdr:col>
                    <xdr:colOff>190500</xdr:colOff>
                    <xdr:row>15</xdr:row>
                    <xdr:rowOff>47625</xdr:rowOff>
                  </from>
                  <to>
                    <xdr:col>14</xdr:col>
                    <xdr:colOff>200025</xdr:colOff>
                    <xdr:row>15</xdr:row>
                    <xdr:rowOff>257175</xdr:rowOff>
                  </to>
                </anchor>
              </controlPr>
            </control>
          </mc:Choice>
        </mc:AlternateContent>
        <mc:AlternateContent xmlns:mc="http://schemas.openxmlformats.org/markup-compatibility/2006">
          <mc:Choice Requires="x14">
            <control shapeId="117765" r:id="rId8" name="Check Box 5">
              <controlPr defaultSize="0" autoFill="0" autoLine="0" autoPict="0">
                <anchor moveWithCells="1">
                  <from>
                    <xdr:col>13</xdr:col>
                    <xdr:colOff>190500</xdr:colOff>
                    <xdr:row>16</xdr:row>
                    <xdr:rowOff>47625</xdr:rowOff>
                  </from>
                  <to>
                    <xdr:col>14</xdr:col>
                    <xdr:colOff>200025</xdr:colOff>
                    <xdr:row>16</xdr:row>
                    <xdr:rowOff>257175</xdr:rowOff>
                  </to>
                </anchor>
              </controlPr>
            </control>
          </mc:Choice>
        </mc:AlternateContent>
        <mc:AlternateContent xmlns:mc="http://schemas.openxmlformats.org/markup-compatibility/2006">
          <mc:Choice Requires="x14">
            <control shapeId="117766" r:id="rId9" name="Check Box 6">
              <controlPr defaultSize="0" autoFill="0" autoLine="0" autoPict="0">
                <anchor moveWithCells="1">
                  <from>
                    <xdr:col>13</xdr:col>
                    <xdr:colOff>190500</xdr:colOff>
                    <xdr:row>17</xdr:row>
                    <xdr:rowOff>47625</xdr:rowOff>
                  </from>
                  <to>
                    <xdr:col>14</xdr:col>
                    <xdr:colOff>200025</xdr:colOff>
                    <xdr:row>17</xdr:row>
                    <xdr:rowOff>257175</xdr:rowOff>
                  </to>
                </anchor>
              </controlPr>
            </control>
          </mc:Choice>
        </mc:AlternateContent>
        <mc:AlternateContent xmlns:mc="http://schemas.openxmlformats.org/markup-compatibility/2006">
          <mc:Choice Requires="x14">
            <control shapeId="117767" r:id="rId10" name="Check Box 7">
              <controlPr defaultSize="0" autoFill="0" autoLine="0" autoPict="0">
                <anchor moveWithCells="1">
                  <from>
                    <xdr:col>13</xdr:col>
                    <xdr:colOff>190500</xdr:colOff>
                    <xdr:row>18</xdr:row>
                    <xdr:rowOff>47625</xdr:rowOff>
                  </from>
                  <to>
                    <xdr:col>14</xdr:col>
                    <xdr:colOff>200025</xdr:colOff>
                    <xdr:row>18</xdr:row>
                    <xdr:rowOff>257175</xdr:rowOff>
                  </to>
                </anchor>
              </controlPr>
            </control>
          </mc:Choice>
        </mc:AlternateContent>
        <mc:AlternateContent xmlns:mc="http://schemas.openxmlformats.org/markup-compatibility/2006">
          <mc:Choice Requires="x14">
            <control shapeId="117768" r:id="rId11" name="Check Box 8">
              <controlPr defaultSize="0" autoFill="0" autoLine="0" autoPict="0">
                <anchor moveWithCells="1">
                  <from>
                    <xdr:col>13</xdr:col>
                    <xdr:colOff>190500</xdr:colOff>
                    <xdr:row>9</xdr:row>
                    <xdr:rowOff>47625</xdr:rowOff>
                  </from>
                  <to>
                    <xdr:col>14</xdr:col>
                    <xdr:colOff>200025</xdr:colOff>
                    <xdr:row>9</xdr:row>
                    <xdr:rowOff>257175</xdr:rowOff>
                  </to>
                </anchor>
              </controlPr>
            </control>
          </mc:Choice>
        </mc:AlternateContent>
        <mc:AlternateContent xmlns:mc="http://schemas.openxmlformats.org/markup-compatibility/2006">
          <mc:Choice Requires="x14">
            <control shapeId="117769" r:id="rId12" name="Check Box 9">
              <controlPr defaultSize="0" autoFill="0" autoLine="0" autoPict="0">
                <anchor moveWithCells="1">
                  <from>
                    <xdr:col>13</xdr:col>
                    <xdr:colOff>190500</xdr:colOff>
                    <xdr:row>10</xdr:row>
                    <xdr:rowOff>47625</xdr:rowOff>
                  </from>
                  <to>
                    <xdr:col>14</xdr:col>
                    <xdr:colOff>200025</xdr:colOff>
                    <xdr:row>10</xdr:row>
                    <xdr:rowOff>257175</xdr:rowOff>
                  </to>
                </anchor>
              </controlPr>
            </control>
          </mc:Choice>
        </mc:AlternateContent>
        <mc:AlternateContent xmlns:mc="http://schemas.openxmlformats.org/markup-compatibility/2006">
          <mc:Choice Requires="x14">
            <control shapeId="117770" r:id="rId13" name="Check Box 10">
              <controlPr defaultSize="0" autoFill="0" autoLine="0" autoPict="0">
                <anchor moveWithCells="1">
                  <from>
                    <xdr:col>13</xdr:col>
                    <xdr:colOff>190500</xdr:colOff>
                    <xdr:row>13</xdr:row>
                    <xdr:rowOff>47625</xdr:rowOff>
                  </from>
                  <to>
                    <xdr:col>14</xdr:col>
                    <xdr:colOff>200025</xdr:colOff>
                    <xdr:row>13</xdr:row>
                    <xdr:rowOff>257175</xdr:rowOff>
                  </to>
                </anchor>
              </controlPr>
            </control>
          </mc:Choice>
        </mc:AlternateContent>
        <mc:AlternateContent xmlns:mc="http://schemas.openxmlformats.org/markup-compatibility/2006">
          <mc:Choice Requires="x14">
            <control shapeId="117771" r:id="rId14" name="Check Box 11">
              <controlPr defaultSize="0" autoFill="0" autoLine="0" autoPict="0">
                <anchor moveWithCells="1">
                  <from>
                    <xdr:col>13</xdr:col>
                    <xdr:colOff>190500</xdr:colOff>
                    <xdr:row>11</xdr:row>
                    <xdr:rowOff>47625</xdr:rowOff>
                  </from>
                  <to>
                    <xdr:col>14</xdr:col>
                    <xdr:colOff>200025</xdr:colOff>
                    <xdr:row>11</xdr:row>
                    <xdr:rowOff>257175</xdr:rowOff>
                  </to>
                </anchor>
              </controlPr>
            </control>
          </mc:Choice>
        </mc:AlternateContent>
        <mc:AlternateContent xmlns:mc="http://schemas.openxmlformats.org/markup-compatibility/2006">
          <mc:Choice Requires="x14">
            <control shapeId="117772" r:id="rId15" name="Check Box 12">
              <controlPr defaultSize="0" autoFill="0" autoLine="0" autoPict="0">
                <anchor moveWithCells="1">
                  <from>
                    <xdr:col>13</xdr:col>
                    <xdr:colOff>190500</xdr:colOff>
                    <xdr:row>12</xdr:row>
                    <xdr:rowOff>47625</xdr:rowOff>
                  </from>
                  <to>
                    <xdr:col>14</xdr:col>
                    <xdr:colOff>200025</xdr:colOff>
                    <xdr:row>12</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228" t="s">
        <v>68</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E2" s="134">
        <f>共通条件・結果!AE2</f>
        <v>1</v>
      </c>
    </row>
    <row r="3" spans="2:41" s="2" customFormat="1" ht="24.95" customHeight="1" thickBot="1">
      <c r="AE3" s="2" t="s">
        <v>279</v>
      </c>
    </row>
    <row r="4" spans="2:41" s="2" customFormat="1" ht="21.95" customHeight="1" thickBot="1">
      <c r="B4" s="4" t="s">
        <v>5</v>
      </c>
      <c r="R4" s="229" t="s">
        <v>33</v>
      </c>
      <c r="S4" s="230"/>
      <c r="T4" s="230"/>
      <c r="U4" s="231"/>
      <c r="V4" s="232" t="b">
        <f>IF(共通条件・結果!AA7="８地域","0.515",IF(共通条件・結果!AA7="７地域",0.509,IF(共通条件・結果!AA7="６地域",0.512,IF(共通条件・結果!AA7="５地域",0.5,IF(共通条件・結果!AA7="４地域",0.518,IF(共通条件・結果!AA7="３地域",0.468,IF(共通条件・結果!AA7="２地域",0.503,IF(共通条件・結果!AA7="１地域",0.545))))))))</f>
        <v>0</v>
      </c>
      <c r="W4" s="233"/>
      <c r="X4" s="232" t="b">
        <f>IF(共通条件・結果!AA7="８地域","-",IF(共通条件・結果!AA7="７地域",0.543,IF(共通条件・結果!AA7="６地域",0.579,IF(共通条件・結果!AA7="５地域",0.568,IF(共通条件・結果!AA7="４地域",0.531,IF(共通条件・結果!AA7="３地域",0.54,IF(共通条件・結果!AA7="２地域",0.554,IF(共通条件・結果!AA7="１地域",0.564))))))))</f>
        <v>0</v>
      </c>
      <c r="Y4" s="233"/>
    </row>
    <row r="5" spans="2:41" s="2" customFormat="1" ht="21.95" customHeight="1">
      <c r="B5" s="234" t="s">
        <v>6</v>
      </c>
      <c r="C5" s="191"/>
      <c r="D5" s="191" t="s">
        <v>142</v>
      </c>
      <c r="E5" s="191"/>
      <c r="F5" s="191"/>
      <c r="G5" s="191"/>
      <c r="H5" s="239" t="s">
        <v>143</v>
      </c>
      <c r="I5" s="191"/>
      <c r="J5" s="239" t="s">
        <v>65</v>
      </c>
      <c r="K5" s="191"/>
      <c r="L5" s="239" t="s">
        <v>9</v>
      </c>
      <c r="M5" s="191"/>
      <c r="N5" s="241" t="s">
        <v>46</v>
      </c>
      <c r="O5" s="242"/>
      <c r="P5" s="242"/>
      <c r="Q5" s="242"/>
      <c r="R5" s="242"/>
      <c r="S5" s="242"/>
      <c r="T5" s="242"/>
      <c r="U5" s="242"/>
      <c r="V5" s="239" t="s">
        <v>144</v>
      </c>
      <c r="W5" s="191"/>
      <c r="X5" s="239" t="s">
        <v>145</v>
      </c>
      <c r="Y5" s="191"/>
      <c r="Z5" s="239" t="s">
        <v>112</v>
      </c>
      <c r="AA5" s="192"/>
    </row>
    <row r="6" spans="2:41" s="2" customFormat="1" ht="21.95" customHeight="1">
      <c r="B6" s="235"/>
      <c r="C6" s="236"/>
      <c r="D6" s="213" t="s">
        <v>8</v>
      </c>
      <c r="E6" s="214"/>
      <c r="F6" s="217" t="s">
        <v>7</v>
      </c>
      <c r="G6" s="218"/>
      <c r="H6" s="236"/>
      <c r="I6" s="236"/>
      <c r="J6" s="240"/>
      <c r="K6" s="236"/>
      <c r="L6" s="240"/>
      <c r="M6" s="236"/>
      <c r="N6" s="221" t="s">
        <v>45</v>
      </c>
      <c r="O6" s="222"/>
      <c r="P6" s="225" t="s">
        <v>146</v>
      </c>
      <c r="Q6" s="226"/>
      <c r="R6" s="226"/>
      <c r="S6" s="226"/>
      <c r="T6" s="226"/>
      <c r="U6" s="227"/>
      <c r="V6" s="240"/>
      <c r="W6" s="236"/>
      <c r="X6" s="240"/>
      <c r="Y6" s="236"/>
      <c r="Z6" s="236"/>
      <c r="AA6" s="260"/>
      <c r="AD6" s="256" t="s">
        <v>49</v>
      </c>
      <c r="AE6" s="256"/>
      <c r="AF6" s="40"/>
      <c r="AG6" s="40"/>
      <c r="AH6" s="256" t="s">
        <v>12</v>
      </c>
      <c r="AI6" s="256"/>
      <c r="AJ6" s="40"/>
      <c r="AK6" s="256" t="s">
        <v>50</v>
      </c>
      <c r="AL6" s="256"/>
      <c r="AN6" s="256" t="s">
        <v>58</v>
      </c>
      <c r="AO6" s="256"/>
    </row>
    <row r="7" spans="2:41" s="2" customFormat="1" ht="21.95" customHeight="1" thickBot="1">
      <c r="B7" s="237"/>
      <c r="C7" s="238"/>
      <c r="D7" s="215"/>
      <c r="E7" s="216"/>
      <c r="F7" s="219"/>
      <c r="G7" s="220"/>
      <c r="H7" s="238"/>
      <c r="I7" s="238"/>
      <c r="J7" s="238"/>
      <c r="K7" s="238"/>
      <c r="L7" s="238"/>
      <c r="M7" s="238"/>
      <c r="N7" s="223"/>
      <c r="O7" s="224"/>
      <c r="P7" s="220" t="s">
        <v>10</v>
      </c>
      <c r="Q7" s="257"/>
      <c r="R7" s="258" t="s">
        <v>11</v>
      </c>
      <c r="S7" s="259"/>
      <c r="T7" s="220" t="s">
        <v>3</v>
      </c>
      <c r="U7" s="257"/>
      <c r="V7" s="238"/>
      <c r="W7" s="238"/>
      <c r="X7" s="238"/>
      <c r="Y7" s="238"/>
      <c r="Z7" s="238"/>
      <c r="AA7" s="261"/>
      <c r="AD7" s="40" t="s">
        <v>4</v>
      </c>
      <c r="AE7" s="40" t="s">
        <v>16</v>
      </c>
      <c r="AF7" s="40"/>
      <c r="AG7" s="40"/>
      <c r="AH7" s="40" t="s">
        <v>4</v>
      </c>
      <c r="AI7" s="40" t="s">
        <v>16</v>
      </c>
      <c r="AJ7" s="40"/>
      <c r="AK7" s="40" t="s">
        <v>4</v>
      </c>
      <c r="AL7" s="40" t="s">
        <v>16</v>
      </c>
      <c r="AN7" s="65" t="s">
        <v>56</v>
      </c>
      <c r="AO7" s="2" t="s">
        <v>54</v>
      </c>
    </row>
    <row r="8" spans="2:41" s="2" customFormat="1" ht="21.95" customHeight="1">
      <c r="B8" s="269"/>
      <c r="C8" s="270"/>
      <c r="D8" s="271"/>
      <c r="E8" s="272"/>
      <c r="F8" s="272"/>
      <c r="G8" s="273"/>
      <c r="H8" s="274"/>
      <c r="I8" s="274"/>
      <c r="J8" s="274"/>
      <c r="K8" s="274"/>
      <c r="L8" s="275"/>
      <c r="M8" s="275"/>
      <c r="N8" s="262"/>
      <c r="O8" s="263"/>
      <c r="P8" s="264"/>
      <c r="Q8" s="265"/>
      <c r="R8" s="266"/>
      <c r="S8" s="267"/>
      <c r="T8" s="268"/>
      <c r="U8" s="264"/>
      <c r="V8" s="243" t="str">
        <f>IF(D8="","",AD8)</f>
        <v/>
      </c>
      <c r="W8" s="243"/>
      <c r="X8" s="243" t="str">
        <f t="shared" ref="X8:X19" si="0">IF(D8="","",IF(ISERROR(AE8),"-",AE8))</f>
        <v/>
      </c>
      <c r="Y8" s="243"/>
      <c r="Z8" s="243" t="str">
        <f>IF(D8="","",D8*F8*AN8)</f>
        <v/>
      </c>
      <c r="AA8" s="244"/>
      <c r="AD8" s="2" t="e">
        <f>D8*F8*J8*$V$4*AH8</f>
        <v>#VALUE!</v>
      </c>
      <c r="AE8" s="2" t="e">
        <f>D8*F8*J8*$X$4*AI8</f>
        <v>#VALUE!</v>
      </c>
      <c r="AG8" s="47" t="b">
        <v>0</v>
      </c>
      <c r="AH8" s="2" t="str">
        <f>IF(AG8=TRUE,"0.93",IF(ISERROR(AK8),"エラー",IF(AK8&gt;0.93,"0.93",AK8)))</f>
        <v>エラー</v>
      </c>
      <c r="AI8" s="2" t="str">
        <f>IF(AG8=TRUE,"0.51",IF(ISERROR(AL8),"エラー",IF(AL8&gt;0.72,"0.72",AL8)))</f>
        <v>エラー</v>
      </c>
      <c r="AK8" s="2" t="e">
        <f>0.01*(16+24*(2*R8+T8)/P8)</f>
        <v>#DIV/0!</v>
      </c>
      <c r="AL8" s="2" t="e">
        <f>0.01*(10+15*(2*R8+T8)/P8)</f>
        <v>#DIV/0!</v>
      </c>
      <c r="AN8" s="2">
        <f>IF(AO8="FALSE",H8,IF(L8="風除室",1/((1/H8)+0.1),0.5*H8+0.5*(1/((1/H8)+AO8))))</f>
        <v>0</v>
      </c>
      <c r="AO8" s="40" t="str">
        <f t="shared" ref="AO8:AO19" si="1">IF(L8="","FALSE",IF(L8="雨戸",0.1,IF(L8="ｼｬｯﾀｰ",0.1,IF(L8="障子",0.18,IF(L8="風除室",0.1)))))</f>
        <v>FALSE</v>
      </c>
    </row>
    <row r="9" spans="2:41" s="2" customFormat="1" ht="21.95" customHeight="1">
      <c r="B9" s="245"/>
      <c r="C9" s="246"/>
      <c r="D9" s="247"/>
      <c r="E9" s="248"/>
      <c r="F9" s="248"/>
      <c r="G9" s="249"/>
      <c r="H9" s="250"/>
      <c r="I9" s="250"/>
      <c r="J9" s="250"/>
      <c r="K9" s="250"/>
      <c r="L9" s="251"/>
      <c r="M9" s="251"/>
      <c r="N9" s="252"/>
      <c r="O9" s="253"/>
      <c r="P9" s="254"/>
      <c r="Q9" s="255"/>
      <c r="R9" s="281"/>
      <c r="S9" s="282"/>
      <c r="T9" s="280"/>
      <c r="U9" s="254"/>
      <c r="V9" s="278" t="str">
        <f t="shared" ref="V9:V19" si="2">IF(D9="","",AD9)</f>
        <v/>
      </c>
      <c r="W9" s="278"/>
      <c r="X9" s="278" t="str">
        <f t="shared" si="0"/>
        <v/>
      </c>
      <c r="Y9" s="278"/>
      <c r="Z9" s="278" t="str">
        <f t="shared" ref="Z9:Z19" si="3">IF(D9="","",D9*F9*AN9)</f>
        <v/>
      </c>
      <c r="AA9" s="279"/>
      <c r="AD9" s="2" t="e">
        <f t="shared" ref="AD9:AD19" si="4">D9*F9*J9*$V$4*AH9</f>
        <v>#VALUE!</v>
      </c>
      <c r="AE9" s="2" t="e">
        <f t="shared" ref="AE9:AE19" si="5">D9*F9*J9*$X$4*AI9</f>
        <v>#VALUE!</v>
      </c>
      <c r="AG9" s="47"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40" t="str">
        <f t="shared" si="1"/>
        <v>FALSE</v>
      </c>
    </row>
    <row r="10" spans="2:41" s="2" customFormat="1" ht="21.95" customHeight="1">
      <c r="B10" s="245"/>
      <c r="C10" s="246"/>
      <c r="D10" s="247"/>
      <c r="E10" s="248"/>
      <c r="F10" s="248"/>
      <c r="G10" s="249"/>
      <c r="H10" s="250"/>
      <c r="I10" s="250"/>
      <c r="J10" s="250"/>
      <c r="K10" s="250"/>
      <c r="L10" s="251"/>
      <c r="M10" s="251"/>
      <c r="N10" s="252"/>
      <c r="O10" s="253"/>
      <c r="P10" s="255"/>
      <c r="Q10" s="276"/>
      <c r="R10" s="277"/>
      <c r="S10" s="276"/>
      <c r="T10" s="277"/>
      <c r="U10" s="280"/>
      <c r="V10" s="278" t="str">
        <f t="shared" si="2"/>
        <v/>
      </c>
      <c r="W10" s="278"/>
      <c r="X10" s="278" t="str">
        <f t="shared" si="0"/>
        <v/>
      </c>
      <c r="Y10" s="278"/>
      <c r="Z10" s="278" t="str">
        <f t="shared" si="3"/>
        <v/>
      </c>
      <c r="AA10" s="279"/>
      <c r="AD10" s="2" t="e">
        <f t="shared" si="4"/>
        <v>#VALUE!</v>
      </c>
      <c r="AE10" s="2" t="e">
        <f t="shared" si="5"/>
        <v>#VALUE!</v>
      </c>
      <c r="AG10" s="47" t="b">
        <v>0</v>
      </c>
      <c r="AH10" s="2" t="str">
        <f t="shared" si="6"/>
        <v>エラー</v>
      </c>
      <c r="AI10" s="2" t="str">
        <f t="shared" si="7"/>
        <v>エラー</v>
      </c>
      <c r="AK10" s="2" t="e">
        <f t="shared" si="8"/>
        <v>#DIV/0!</v>
      </c>
      <c r="AL10" s="2" t="e">
        <f t="shared" si="9"/>
        <v>#DIV/0!</v>
      </c>
      <c r="AN10" s="2">
        <f t="shared" si="10"/>
        <v>0</v>
      </c>
      <c r="AO10" s="40" t="str">
        <f t="shared" si="1"/>
        <v>FALSE</v>
      </c>
    </row>
    <row r="11" spans="2:41" s="2" customFormat="1" ht="21.95" customHeight="1">
      <c r="B11" s="245"/>
      <c r="C11" s="246"/>
      <c r="D11" s="247"/>
      <c r="E11" s="248"/>
      <c r="F11" s="248"/>
      <c r="G11" s="249"/>
      <c r="H11" s="250"/>
      <c r="I11" s="250"/>
      <c r="J11" s="250"/>
      <c r="K11" s="250"/>
      <c r="L11" s="251"/>
      <c r="M11" s="251"/>
      <c r="N11" s="252"/>
      <c r="O11" s="253"/>
      <c r="P11" s="255"/>
      <c r="Q11" s="276"/>
      <c r="R11" s="277"/>
      <c r="S11" s="276"/>
      <c r="T11" s="277"/>
      <c r="U11" s="280"/>
      <c r="V11" s="278" t="str">
        <f t="shared" si="2"/>
        <v/>
      </c>
      <c r="W11" s="278"/>
      <c r="X11" s="278" t="str">
        <f t="shared" si="0"/>
        <v/>
      </c>
      <c r="Y11" s="278"/>
      <c r="Z11" s="278" t="str">
        <f t="shared" si="3"/>
        <v/>
      </c>
      <c r="AA11" s="279"/>
      <c r="AD11" s="2" t="e">
        <f t="shared" si="4"/>
        <v>#VALUE!</v>
      </c>
      <c r="AE11" s="2" t="e">
        <f t="shared" si="5"/>
        <v>#VALUE!</v>
      </c>
      <c r="AG11" s="47" t="b">
        <v>0</v>
      </c>
      <c r="AH11" s="2" t="str">
        <f t="shared" si="6"/>
        <v>エラー</v>
      </c>
      <c r="AI11" s="2" t="str">
        <f t="shared" si="7"/>
        <v>エラー</v>
      </c>
      <c r="AK11" s="2" t="e">
        <f t="shared" si="8"/>
        <v>#DIV/0!</v>
      </c>
      <c r="AL11" s="2" t="e">
        <f t="shared" si="9"/>
        <v>#DIV/0!</v>
      </c>
      <c r="AN11" s="2">
        <f t="shared" si="10"/>
        <v>0</v>
      </c>
      <c r="AO11" s="40" t="str">
        <f t="shared" si="1"/>
        <v>FALSE</v>
      </c>
    </row>
    <row r="12" spans="2:41" s="2" customFormat="1" ht="21.95" customHeight="1">
      <c r="B12" s="245"/>
      <c r="C12" s="286"/>
      <c r="D12" s="287"/>
      <c r="E12" s="288"/>
      <c r="F12" s="289"/>
      <c r="G12" s="290"/>
      <c r="H12" s="287"/>
      <c r="I12" s="290"/>
      <c r="J12" s="287"/>
      <c r="K12" s="290"/>
      <c r="L12" s="283"/>
      <c r="M12" s="284"/>
      <c r="N12" s="252"/>
      <c r="O12" s="285"/>
      <c r="P12" s="255"/>
      <c r="Q12" s="276"/>
      <c r="R12" s="277"/>
      <c r="S12" s="276"/>
      <c r="T12" s="277"/>
      <c r="U12" s="280"/>
      <c r="V12" s="291" t="str">
        <f t="shared" si="2"/>
        <v/>
      </c>
      <c r="W12" s="293"/>
      <c r="X12" s="291" t="str">
        <f t="shared" si="0"/>
        <v/>
      </c>
      <c r="Y12" s="293"/>
      <c r="Z12" s="291" t="str">
        <f t="shared" si="3"/>
        <v/>
      </c>
      <c r="AA12" s="292"/>
      <c r="AD12" s="2" t="e">
        <f t="shared" si="4"/>
        <v>#VALUE!</v>
      </c>
      <c r="AE12" s="2" t="e">
        <f t="shared" si="5"/>
        <v>#VALUE!</v>
      </c>
      <c r="AG12" s="47" t="b">
        <v>0</v>
      </c>
      <c r="AH12" s="2" t="str">
        <f t="shared" si="6"/>
        <v>エラー</v>
      </c>
      <c r="AI12" s="2" t="str">
        <f t="shared" si="7"/>
        <v>エラー</v>
      </c>
      <c r="AK12" s="2" t="e">
        <f t="shared" si="8"/>
        <v>#DIV/0!</v>
      </c>
      <c r="AL12" s="2" t="e">
        <f t="shared" si="9"/>
        <v>#DIV/0!</v>
      </c>
      <c r="AN12" s="2">
        <f t="shared" si="10"/>
        <v>0</v>
      </c>
      <c r="AO12" s="40" t="str">
        <f t="shared" si="1"/>
        <v>FALSE</v>
      </c>
    </row>
    <row r="13" spans="2:41" s="2" customFormat="1" ht="21.95" customHeight="1">
      <c r="B13" s="245"/>
      <c r="C13" s="286"/>
      <c r="D13" s="287"/>
      <c r="E13" s="288"/>
      <c r="F13" s="289"/>
      <c r="G13" s="290"/>
      <c r="H13" s="287"/>
      <c r="I13" s="290"/>
      <c r="J13" s="287"/>
      <c r="K13" s="290"/>
      <c r="L13" s="283"/>
      <c r="M13" s="284"/>
      <c r="N13" s="252"/>
      <c r="O13" s="285"/>
      <c r="P13" s="255"/>
      <c r="Q13" s="276"/>
      <c r="R13" s="277"/>
      <c r="S13" s="276"/>
      <c r="T13" s="277"/>
      <c r="U13" s="280"/>
      <c r="V13" s="291" t="str">
        <f t="shared" si="2"/>
        <v/>
      </c>
      <c r="W13" s="293"/>
      <c r="X13" s="291" t="str">
        <f t="shared" si="0"/>
        <v/>
      </c>
      <c r="Y13" s="293"/>
      <c r="Z13" s="291" t="str">
        <f t="shared" si="3"/>
        <v/>
      </c>
      <c r="AA13" s="292"/>
      <c r="AD13" s="2" t="e">
        <f t="shared" si="4"/>
        <v>#VALUE!</v>
      </c>
      <c r="AE13" s="2" t="e">
        <f t="shared" si="5"/>
        <v>#VALUE!</v>
      </c>
      <c r="AG13" s="47" t="b">
        <v>0</v>
      </c>
      <c r="AH13" s="2" t="str">
        <f t="shared" si="6"/>
        <v>エラー</v>
      </c>
      <c r="AI13" s="2" t="str">
        <f t="shared" si="7"/>
        <v>エラー</v>
      </c>
      <c r="AK13" s="2" t="e">
        <f t="shared" si="8"/>
        <v>#DIV/0!</v>
      </c>
      <c r="AL13" s="2" t="e">
        <f t="shared" si="9"/>
        <v>#DIV/0!</v>
      </c>
      <c r="AN13" s="2">
        <f t="shared" si="10"/>
        <v>0</v>
      </c>
      <c r="AO13" s="40" t="str">
        <f t="shared" si="1"/>
        <v>FALSE</v>
      </c>
    </row>
    <row r="14" spans="2:41" s="2" customFormat="1" ht="21.95" customHeight="1">
      <c r="B14" s="245"/>
      <c r="C14" s="246"/>
      <c r="D14" s="247"/>
      <c r="E14" s="248"/>
      <c r="F14" s="248"/>
      <c r="G14" s="249"/>
      <c r="H14" s="250"/>
      <c r="I14" s="250"/>
      <c r="J14" s="250"/>
      <c r="K14" s="250"/>
      <c r="L14" s="251"/>
      <c r="M14" s="251"/>
      <c r="N14" s="252"/>
      <c r="O14" s="253"/>
      <c r="P14" s="255"/>
      <c r="Q14" s="276"/>
      <c r="R14" s="277"/>
      <c r="S14" s="276"/>
      <c r="T14" s="277"/>
      <c r="U14" s="280"/>
      <c r="V14" s="278" t="str">
        <f t="shared" si="2"/>
        <v/>
      </c>
      <c r="W14" s="278"/>
      <c r="X14" s="278" t="str">
        <f t="shared" si="0"/>
        <v/>
      </c>
      <c r="Y14" s="278"/>
      <c r="Z14" s="278" t="str">
        <f t="shared" si="3"/>
        <v/>
      </c>
      <c r="AA14" s="279"/>
      <c r="AD14" s="2" t="e">
        <f t="shared" si="4"/>
        <v>#VALUE!</v>
      </c>
      <c r="AE14" s="2" t="e">
        <f t="shared" si="5"/>
        <v>#VALUE!</v>
      </c>
      <c r="AG14" s="47" t="b">
        <v>0</v>
      </c>
      <c r="AH14" s="2" t="str">
        <f t="shared" si="6"/>
        <v>エラー</v>
      </c>
      <c r="AI14" s="2" t="str">
        <f t="shared" si="7"/>
        <v>エラー</v>
      </c>
      <c r="AK14" s="2" t="e">
        <f t="shared" si="8"/>
        <v>#DIV/0!</v>
      </c>
      <c r="AL14" s="2" t="e">
        <f t="shared" si="9"/>
        <v>#DIV/0!</v>
      </c>
      <c r="AN14" s="2">
        <f t="shared" si="10"/>
        <v>0</v>
      </c>
      <c r="AO14" s="40" t="str">
        <f t="shared" si="1"/>
        <v>FALSE</v>
      </c>
    </row>
    <row r="15" spans="2:41" s="2" customFormat="1" ht="21.95" customHeight="1">
      <c r="B15" s="245"/>
      <c r="C15" s="246"/>
      <c r="D15" s="247"/>
      <c r="E15" s="248"/>
      <c r="F15" s="248"/>
      <c r="G15" s="249"/>
      <c r="H15" s="250"/>
      <c r="I15" s="250"/>
      <c r="J15" s="250"/>
      <c r="K15" s="250"/>
      <c r="L15" s="251"/>
      <c r="M15" s="251"/>
      <c r="N15" s="252"/>
      <c r="O15" s="253"/>
      <c r="P15" s="255"/>
      <c r="Q15" s="276"/>
      <c r="R15" s="277"/>
      <c r="S15" s="276"/>
      <c r="T15" s="277"/>
      <c r="U15" s="280"/>
      <c r="V15" s="291" t="str">
        <f t="shared" si="2"/>
        <v/>
      </c>
      <c r="W15" s="293"/>
      <c r="X15" s="278" t="str">
        <f t="shared" si="0"/>
        <v/>
      </c>
      <c r="Y15" s="278"/>
      <c r="Z15" s="278" t="str">
        <f t="shared" si="3"/>
        <v/>
      </c>
      <c r="AA15" s="279"/>
      <c r="AD15" s="2" t="e">
        <f t="shared" si="4"/>
        <v>#VALUE!</v>
      </c>
      <c r="AE15" s="2" t="e">
        <f t="shared" si="5"/>
        <v>#VALUE!</v>
      </c>
      <c r="AG15" s="47" t="b">
        <v>0</v>
      </c>
      <c r="AH15" s="2" t="str">
        <f t="shared" si="6"/>
        <v>エラー</v>
      </c>
      <c r="AI15" s="2" t="str">
        <f t="shared" si="7"/>
        <v>エラー</v>
      </c>
      <c r="AK15" s="2" t="e">
        <f t="shared" si="8"/>
        <v>#DIV/0!</v>
      </c>
      <c r="AL15" s="2" t="e">
        <f t="shared" si="9"/>
        <v>#DIV/0!</v>
      </c>
      <c r="AN15" s="2">
        <f t="shared" si="10"/>
        <v>0</v>
      </c>
      <c r="AO15" s="40" t="str">
        <f t="shared" si="1"/>
        <v>FALSE</v>
      </c>
    </row>
    <row r="16" spans="2:41" s="2" customFormat="1" ht="21.95" customHeight="1">
      <c r="B16" s="245"/>
      <c r="C16" s="246"/>
      <c r="D16" s="247"/>
      <c r="E16" s="248"/>
      <c r="F16" s="248"/>
      <c r="G16" s="249"/>
      <c r="H16" s="250"/>
      <c r="I16" s="250"/>
      <c r="J16" s="250"/>
      <c r="K16" s="250"/>
      <c r="L16" s="251"/>
      <c r="M16" s="251"/>
      <c r="N16" s="252"/>
      <c r="O16" s="253"/>
      <c r="P16" s="255"/>
      <c r="Q16" s="276"/>
      <c r="R16" s="277"/>
      <c r="S16" s="276"/>
      <c r="T16" s="277"/>
      <c r="U16" s="280"/>
      <c r="V16" s="291" t="str">
        <f t="shared" si="2"/>
        <v/>
      </c>
      <c r="W16" s="293"/>
      <c r="X16" s="278" t="str">
        <f t="shared" si="0"/>
        <v/>
      </c>
      <c r="Y16" s="278"/>
      <c r="Z16" s="278" t="str">
        <f t="shared" si="3"/>
        <v/>
      </c>
      <c r="AA16" s="279"/>
      <c r="AD16" s="2" t="e">
        <f t="shared" si="4"/>
        <v>#VALUE!</v>
      </c>
      <c r="AE16" s="2" t="e">
        <f t="shared" si="5"/>
        <v>#VALUE!</v>
      </c>
      <c r="AG16" s="47" t="b">
        <v>0</v>
      </c>
      <c r="AH16" s="2" t="str">
        <f t="shared" si="6"/>
        <v>エラー</v>
      </c>
      <c r="AI16" s="2" t="str">
        <f t="shared" si="7"/>
        <v>エラー</v>
      </c>
      <c r="AK16" s="2" t="e">
        <f t="shared" si="8"/>
        <v>#DIV/0!</v>
      </c>
      <c r="AL16" s="2" t="e">
        <f t="shared" si="9"/>
        <v>#DIV/0!</v>
      </c>
      <c r="AN16" s="2">
        <f t="shared" si="10"/>
        <v>0</v>
      </c>
      <c r="AO16" s="40" t="str">
        <f t="shared" si="1"/>
        <v>FALSE</v>
      </c>
    </row>
    <row r="17" spans="2:41" s="2" customFormat="1" ht="21.95" customHeight="1">
      <c r="B17" s="245"/>
      <c r="C17" s="246"/>
      <c r="D17" s="247"/>
      <c r="E17" s="248"/>
      <c r="F17" s="248"/>
      <c r="G17" s="249"/>
      <c r="H17" s="250"/>
      <c r="I17" s="250"/>
      <c r="J17" s="250"/>
      <c r="K17" s="250"/>
      <c r="L17" s="251"/>
      <c r="M17" s="251"/>
      <c r="N17" s="252"/>
      <c r="O17" s="253"/>
      <c r="P17" s="254"/>
      <c r="Q17" s="255"/>
      <c r="R17" s="277"/>
      <c r="S17" s="276"/>
      <c r="T17" s="277"/>
      <c r="U17" s="280"/>
      <c r="V17" s="291" t="str">
        <f t="shared" si="2"/>
        <v/>
      </c>
      <c r="W17" s="293"/>
      <c r="X17" s="278" t="str">
        <f t="shared" si="0"/>
        <v/>
      </c>
      <c r="Y17" s="278"/>
      <c r="Z17" s="278" t="str">
        <f t="shared" si="3"/>
        <v/>
      </c>
      <c r="AA17" s="279"/>
      <c r="AD17" s="2" t="e">
        <f t="shared" si="4"/>
        <v>#VALUE!</v>
      </c>
      <c r="AE17" s="2" t="e">
        <f t="shared" si="5"/>
        <v>#VALUE!</v>
      </c>
      <c r="AG17" s="47" t="b">
        <v>0</v>
      </c>
      <c r="AH17" s="2" t="str">
        <f t="shared" si="6"/>
        <v>エラー</v>
      </c>
      <c r="AI17" s="2" t="str">
        <f t="shared" si="7"/>
        <v>エラー</v>
      </c>
      <c r="AK17" s="2" t="e">
        <f t="shared" si="8"/>
        <v>#DIV/0!</v>
      </c>
      <c r="AL17" s="2" t="e">
        <f t="shared" si="9"/>
        <v>#DIV/0!</v>
      </c>
      <c r="AN17" s="2">
        <f t="shared" si="10"/>
        <v>0</v>
      </c>
      <c r="AO17" s="40" t="str">
        <f t="shared" si="1"/>
        <v>FALSE</v>
      </c>
    </row>
    <row r="18" spans="2:41" s="2" customFormat="1" ht="21.95" customHeight="1">
      <c r="B18" s="245"/>
      <c r="C18" s="246"/>
      <c r="D18" s="247"/>
      <c r="E18" s="248"/>
      <c r="F18" s="248"/>
      <c r="G18" s="249"/>
      <c r="H18" s="250"/>
      <c r="I18" s="250"/>
      <c r="J18" s="250"/>
      <c r="K18" s="250"/>
      <c r="L18" s="251"/>
      <c r="M18" s="251"/>
      <c r="N18" s="252"/>
      <c r="O18" s="253"/>
      <c r="P18" s="254"/>
      <c r="Q18" s="255"/>
      <c r="R18" s="281"/>
      <c r="S18" s="282"/>
      <c r="T18" s="280"/>
      <c r="U18" s="254"/>
      <c r="V18" s="291" t="str">
        <f t="shared" si="2"/>
        <v/>
      </c>
      <c r="W18" s="293"/>
      <c r="X18" s="278" t="str">
        <f t="shared" si="0"/>
        <v/>
      </c>
      <c r="Y18" s="278"/>
      <c r="Z18" s="278" t="str">
        <f t="shared" si="3"/>
        <v/>
      </c>
      <c r="AA18" s="279"/>
      <c r="AD18" s="2" t="e">
        <f t="shared" si="4"/>
        <v>#VALUE!</v>
      </c>
      <c r="AE18" s="2" t="e">
        <f t="shared" si="5"/>
        <v>#VALUE!</v>
      </c>
      <c r="AG18" s="47" t="b">
        <v>0</v>
      </c>
      <c r="AH18" s="2" t="str">
        <f t="shared" si="6"/>
        <v>エラー</v>
      </c>
      <c r="AI18" s="2" t="str">
        <f t="shared" si="7"/>
        <v>エラー</v>
      </c>
      <c r="AK18" s="2" t="e">
        <f t="shared" si="8"/>
        <v>#DIV/0!</v>
      </c>
      <c r="AL18" s="2" t="e">
        <f t="shared" si="9"/>
        <v>#DIV/0!</v>
      </c>
      <c r="AN18" s="2">
        <f t="shared" si="10"/>
        <v>0</v>
      </c>
      <c r="AO18" s="40" t="str">
        <f t="shared" si="1"/>
        <v>FALSE</v>
      </c>
    </row>
    <row r="19" spans="2:41" s="2" customFormat="1" ht="21.95" customHeight="1" thickBot="1">
      <c r="B19" s="300"/>
      <c r="C19" s="301"/>
      <c r="D19" s="302"/>
      <c r="E19" s="303"/>
      <c r="F19" s="303"/>
      <c r="G19" s="304"/>
      <c r="H19" s="305"/>
      <c r="I19" s="305"/>
      <c r="J19" s="305"/>
      <c r="K19" s="305"/>
      <c r="L19" s="275"/>
      <c r="M19" s="275"/>
      <c r="N19" s="306"/>
      <c r="O19" s="307"/>
      <c r="P19" s="295"/>
      <c r="Q19" s="308"/>
      <c r="R19" s="309"/>
      <c r="S19" s="310"/>
      <c r="T19" s="294"/>
      <c r="U19" s="295"/>
      <c r="V19" s="291" t="str">
        <f t="shared" si="2"/>
        <v/>
      </c>
      <c r="W19" s="293"/>
      <c r="X19" s="278" t="str">
        <f t="shared" si="0"/>
        <v/>
      </c>
      <c r="Y19" s="278"/>
      <c r="Z19" s="296" t="str">
        <f t="shared" si="3"/>
        <v/>
      </c>
      <c r="AA19" s="297"/>
      <c r="AD19" s="2" t="e">
        <f t="shared" si="4"/>
        <v>#VALUE!</v>
      </c>
      <c r="AE19" s="2" t="e">
        <f t="shared" si="5"/>
        <v>#VALUE!</v>
      </c>
      <c r="AG19" s="47" t="b">
        <v>0</v>
      </c>
      <c r="AH19" s="2" t="str">
        <f t="shared" si="6"/>
        <v>エラー</v>
      </c>
      <c r="AI19" s="2" t="str">
        <f t="shared" si="7"/>
        <v>エラー</v>
      </c>
      <c r="AK19" s="2" t="e">
        <f t="shared" si="8"/>
        <v>#DIV/0!</v>
      </c>
      <c r="AL19" s="2" t="e">
        <f t="shared" si="9"/>
        <v>#DIV/0!</v>
      </c>
      <c r="AN19" s="2">
        <f t="shared" si="10"/>
        <v>0</v>
      </c>
      <c r="AO19" s="40" t="str">
        <f t="shared" si="1"/>
        <v>FALSE</v>
      </c>
    </row>
    <row r="20" spans="2:41" s="2" customFormat="1" ht="21.95" customHeight="1" thickBot="1">
      <c r="B20" s="210" t="s">
        <v>70</v>
      </c>
      <c r="C20" s="211"/>
      <c r="D20" s="211"/>
      <c r="E20" s="211"/>
      <c r="F20" s="211"/>
      <c r="G20" s="211"/>
      <c r="H20" s="211"/>
      <c r="I20" s="211"/>
      <c r="J20" s="211"/>
      <c r="K20" s="211"/>
      <c r="L20" s="211"/>
      <c r="M20" s="211"/>
      <c r="N20" s="211"/>
      <c r="O20" s="211"/>
      <c r="P20" s="211"/>
      <c r="Q20" s="211"/>
      <c r="R20" s="211"/>
      <c r="S20" s="211"/>
      <c r="T20" s="211"/>
      <c r="U20" s="211"/>
      <c r="V20" s="298">
        <f>SUM(V8:W19)</f>
        <v>0</v>
      </c>
      <c r="W20" s="298"/>
      <c r="X20" s="298">
        <f>IF(共通条件・結果!AA7="８地域","-",SUM(X8:Y19))</f>
        <v>0</v>
      </c>
      <c r="Y20" s="298"/>
      <c r="Z20" s="298">
        <f>SUM(Z8:AA19)</f>
        <v>0</v>
      </c>
      <c r="AA20" s="299"/>
    </row>
    <row r="21" spans="2:41" s="2" customFormat="1" ht="9.9499999999999993" customHeight="1">
      <c r="AN21" s="256"/>
      <c r="AO21" s="256"/>
    </row>
    <row r="22" spans="2:41" s="2" customFormat="1" ht="21.95" customHeight="1" thickBot="1">
      <c r="E22" s="4"/>
      <c r="J22" s="4" t="s">
        <v>13</v>
      </c>
    </row>
    <row r="23" spans="2:41" s="2" customFormat="1" ht="21.95" customHeight="1">
      <c r="J23" s="311" t="s">
        <v>14</v>
      </c>
      <c r="K23" s="174"/>
      <c r="L23" s="174"/>
      <c r="M23" s="312"/>
      <c r="N23" s="324" t="s">
        <v>142</v>
      </c>
      <c r="O23" s="174"/>
      <c r="P23" s="174"/>
      <c r="Q23" s="312"/>
      <c r="R23" s="239" t="s">
        <v>143</v>
      </c>
      <c r="S23" s="191"/>
      <c r="T23" s="328" t="s">
        <v>9</v>
      </c>
      <c r="U23" s="329"/>
      <c r="V23" s="316" t="s">
        <v>147</v>
      </c>
      <c r="W23" s="317"/>
      <c r="X23" s="316" t="s">
        <v>145</v>
      </c>
      <c r="Y23" s="317"/>
      <c r="Z23" s="316" t="s">
        <v>112</v>
      </c>
      <c r="AA23" s="175"/>
      <c r="AN23" s="256" t="s">
        <v>58</v>
      </c>
      <c r="AO23" s="256"/>
    </row>
    <row r="24" spans="2:41" s="2" customFormat="1" ht="21.95" customHeight="1">
      <c r="J24" s="313"/>
      <c r="K24" s="256"/>
      <c r="L24" s="256"/>
      <c r="M24" s="314"/>
      <c r="N24" s="325"/>
      <c r="O24" s="326"/>
      <c r="P24" s="326"/>
      <c r="Q24" s="327"/>
      <c r="R24" s="240"/>
      <c r="S24" s="236"/>
      <c r="T24" s="330"/>
      <c r="U24" s="331"/>
      <c r="V24" s="318"/>
      <c r="W24" s="319"/>
      <c r="X24" s="318"/>
      <c r="Y24" s="319"/>
      <c r="Z24" s="321"/>
      <c r="AA24" s="322"/>
      <c r="AN24" s="40"/>
      <c r="AO24" s="40"/>
    </row>
    <row r="25" spans="2:41" s="2" customFormat="1" ht="21.95" customHeight="1" thickBot="1">
      <c r="J25" s="315"/>
      <c r="K25" s="219"/>
      <c r="L25" s="219"/>
      <c r="M25" s="220"/>
      <c r="N25" s="333" t="s">
        <v>8</v>
      </c>
      <c r="O25" s="334"/>
      <c r="P25" s="335" t="s">
        <v>7</v>
      </c>
      <c r="Q25" s="238"/>
      <c r="R25" s="238"/>
      <c r="S25" s="238"/>
      <c r="T25" s="332"/>
      <c r="U25" s="332"/>
      <c r="V25" s="223"/>
      <c r="W25" s="320"/>
      <c r="X25" s="223"/>
      <c r="Y25" s="320"/>
      <c r="Z25" s="257"/>
      <c r="AA25" s="323"/>
      <c r="AN25" s="65" t="s">
        <v>56</v>
      </c>
      <c r="AO25" s="2" t="s">
        <v>54</v>
      </c>
    </row>
    <row r="26" spans="2:41" s="2" customFormat="1" ht="21.95" customHeight="1">
      <c r="D26" s="82"/>
      <c r="E26" s="82"/>
      <c r="J26" s="341"/>
      <c r="K26" s="342"/>
      <c r="L26" s="342"/>
      <c r="M26" s="343"/>
      <c r="N26" s="271"/>
      <c r="O26" s="272"/>
      <c r="P26" s="272"/>
      <c r="Q26" s="273"/>
      <c r="R26" s="274"/>
      <c r="S26" s="274"/>
      <c r="T26" s="344"/>
      <c r="U26" s="344"/>
      <c r="V26" s="336" t="str">
        <f>IF(N26="","",N26*P26*R26*0.034*$V$4)</f>
        <v/>
      </c>
      <c r="W26" s="336"/>
      <c r="X26" s="336" t="str">
        <f>IF(N26="","",IF(ISERROR(N26*P26*R26*0.034*$X$4),"-",N26*P26*R26*0.034*$X$4))</f>
        <v/>
      </c>
      <c r="Y26" s="336"/>
      <c r="Z26" s="336" t="str">
        <f>IF(N26="","",N26*P26*AN26)</f>
        <v/>
      </c>
      <c r="AA26" s="337"/>
      <c r="AD26" s="47"/>
      <c r="AN26" s="2">
        <f>IF(AO26="FALSE",R26,IF(T26="風除室",1/((1/R26)+0.1),0.5*R26+0.5*(1/((1/R26)+AO26))))</f>
        <v>0</v>
      </c>
      <c r="AO26" s="40" t="str">
        <f>IF(T26="","FALSE",IF(T26="雨戸",0.1,IF(T26="ｼｬｯﾀｰ",0.1,IF(T26="障子",0.18,IF(T26="風除室",0.1)))))</f>
        <v>FALSE</v>
      </c>
    </row>
    <row r="27" spans="2:41" s="2" customFormat="1" ht="21.95" customHeight="1">
      <c r="D27" s="82"/>
      <c r="E27" s="82"/>
      <c r="J27" s="338"/>
      <c r="K27" s="339"/>
      <c r="L27" s="339"/>
      <c r="M27" s="340"/>
      <c r="N27" s="287"/>
      <c r="O27" s="288"/>
      <c r="P27" s="289"/>
      <c r="Q27" s="290"/>
      <c r="R27" s="287"/>
      <c r="S27" s="290"/>
      <c r="T27" s="283"/>
      <c r="U27" s="284"/>
      <c r="V27" s="291" t="str">
        <f>IF(N27="","",N27*P27*R27*0.034*$V$4)</f>
        <v/>
      </c>
      <c r="W27" s="293"/>
      <c r="X27" s="291" t="str">
        <f>IF(N27="","",IF(ISERROR(N27*P27*R27*0.034*$X$4),"-",N27*P27*R27*0.034*$X$4))</f>
        <v/>
      </c>
      <c r="Y27" s="293"/>
      <c r="Z27" s="291" t="str">
        <f>IF(N27="","",N27*P27*AN27)</f>
        <v/>
      </c>
      <c r="AA27" s="292"/>
      <c r="AD27" s="47"/>
      <c r="AN27" s="2">
        <f>IF(AO27="FALSE",R27,IF(T27="風除室",1/((1/R27)+0.1),0.5*R27+0.5*(1/((1/R27)+AO27))))</f>
        <v>0</v>
      </c>
      <c r="AO27" s="40" t="str">
        <f>IF(T27="","FALSE",IF(T27="雨戸",0.1,IF(T27="ｼｬｯﾀｰ",0.1,IF(T27="障子",0.18,IF(T27="風除室",0.1)))))</f>
        <v>FALSE</v>
      </c>
    </row>
    <row r="28" spans="2:41" s="2" customFormat="1" ht="21.95" customHeight="1" thickBot="1">
      <c r="D28" s="82"/>
      <c r="E28" s="82"/>
      <c r="J28" s="345"/>
      <c r="K28" s="346"/>
      <c r="L28" s="346"/>
      <c r="M28" s="347"/>
      <c r="N28" s="302"/>
      <c r="O28" s="303"/>
      <c r="P28" s="303"/>
      <c r="Q28" s="304"/>
      <c r="R28" s="305"/>
      <c r="S28" s="305"/>
      <c r="T28" s="251"/>
      <c r="U28" s="251"/>
      <c r="V28" s="348" t="str">
        <f>IF(N28="","",N28*P28*R28*0.034*$V$4)</f>
        <v/>
      </c>
      <c r="W28" s="348"/>
      <c r="X28" s="348" t="str">
        <f>IF(N28="","",IF(ISERROR(N28*P28*R28*0.034*$X$4),"-",N28*P28*R28*0.034*$X$4))</f>
        <v/>
      </c>
      <c r="Y28" s="348"/>
      <c r="Z28" s="348" t="str">
        <f>IF(N28="","",N28*P28*AN28)</f>
        <v/>
      </c>
      <c r="AA28" s="349"/>
      <c r="AD28" s="47"/>
      <c r="AN28" s="2">
        <f>IF(AO28="FALSE",R28,IF(T28="風除室",1/((1/R28)+0.1),0.5*R28+0.5*(1/((1/R28)+AO28))))</f>
        <v>0</v>
      </c>
      <c r="AO28" s="40" t="str">
        <f>IF(T28="","FALSE",IF(T28="雨戸",0.1,IF(T28="ｼｬｯﾀｰ",0.1,IF(T28="障子",0.18,IF(T28="風除室",0.1)))))</f>
        <v>FALSE</v>
      </c>
    </row>
    <row r="29" spans="2:41" s="2" customFormat="1" ht="21.95" customHeight="1" thickBot="1">
      <c r="J29" s="210" t="s">
        <v>263</v>
      </c>
      <c r="K29" s="211"/>
      <c r="L29" s="211"/>
      <c r="M29" s="211"/>
      <c r="N29" s="211"/>
      <c r="O29" s="211"/>
      <c r="P29" s="211"/>
      <c r="Q29" s="211"/>
      <c r="R29" s="211"/>
      <c r="S29" s="211"/>
      <c r="T29" s="211"/>
      <c r="U29" s="212"/>
      <c r="V29" s="350">
        <f>SUM(V26:W28)</f>
        <v>0</v>
      </c>
      <c r="W29" s="350"/>
      <c r="X29" s="350">
        <f>SUM(X26:Y28)</f>
        <v>0</v>
      </c>
      <c r="Y29" s="350"/>
      <c r="Z29" s="350">
        <f>SUM(Z26:AA28)</f>
        <v>0</v>
      </c>
      <c r="AA29" s="351"/>
      <c r="AO29" s="40"/>
    </row>
    <row r="30" spans="2:41" s="2" customFormat="1" ht="9.9499999999999993" customHeight="1">
      <c r="J30" s="26"/>
      <c r="K30" s="26"/>
      <c r="L30" s="26"/>
      <c r="M30" s="26"/>
      <c r="N30" s="26"/>
      <c r="O30" s="26"/>
      <c r="P30" s="26"/>
      <c r="Q30" s="26"/>
      <c r="R30" s="26"/>
      <c r="S30" s="26"/>
      <c r="T30" s="26"/>
      <c r="U30" s="26"/>
      <c r="V30" s="66"/>
      <c r="W30" s="66"/>
      <c r="X30" s="66"/>
      <c r="Y30" s="66"/>
      <c r="Z30" s="66"/>
      <c r="AA30" s="66"/>
      <c r="AO30" s="40"/>
    </row>
    <row r="31" spans="2:41" s="2" customFormat="1" ht="21.95" customHeight="1" thickBot="1">
      <c r="J31" s="4" t="s">
        <v>15</v>
      </c>
      <c r="K31" s="4"/>
      <c r="L31" s="4"/>
      <c r="AO31" s="40"/>
    </row>
    <row r="32" spans="2:41" s="2" customFormat="1" ht="21.95" customHeight="1">
      <c r="J32" s="311" t="s">
        <v>0</v>
      </c>
      <c r="K32" s="312"/>
      <c r="L32" s="316" t="s">
        <v>148</v>
      </c>
      <c r="M32" s="317"/>
      <c r="N32" s="316" t="s">
        <v>149</v>
      </c>
      <c r="O32" s="317"/>
      <c r="P32" s="357" t="s">
        <v>150</v>
      </c>
      <c r="Q32" s="358"/>
      <c r="R32" s="239" t="s">
        <v>143</v>
      </c>
      <c r="S32" s="191"/>
      <c r="T32" s="239" t="s">
        <v>147</v>
      </c>
      <c r="U32" s="191"/>
      <c r="V32" s="239" t="s">
        <v>145</v>
      </c>
      <c r="W32" s="191"/>
      <c r="X32" s="239" t="s">
        <v>112</v>
      </c>
      <c r="Y32" s="192"/>
      <c r="AO32" s="40"/>
    </row>
    <row r="33" spans="2:41" s="2" customFormat="1" ht="21.95" customHeight="1">
      <c r="J33" s="313"/>
      <c r="K33" s="314"/>
      <c r="L33" s="318"/>
      <c r="M33" s="319"/>
      <c r="N33" s="318"/>
      <c r="O33" s="319"/>
      <c r="P33" s="359"/>
      <c r="Q33" s="360"/>
      <c r="R33" s="236"/>
      <c r="S33" s="236"/>
      <c r="T33" s="240"/>
      <c r="U33" s="236"/>
      <c r="V33" s="240"/>
      <c r="W33" s="236"/>
      <c r="X33" s="236"/>
      <c r="Y33" s="260"/>
      <c r="AO33" s="40"/>
    </row>
    <row r="34" spans="2:41" s="2" customFormat="1" ht="21.95" customHeight="1" thickBot="1">
      <c r="J34" s="315"/>
      <c r="K34" s="220"/>
      <c r="L34" s="223"/>
      <c r="M34" s="320"/>
      <c r="N34" s="223"/>
      <c r="O34" s="320"/>
      <c r="P34" s="361"/>
      <c r="Q34" s="362"/>
      <c r="R34" s="238"/>
      <c r="S34" s="238"/>
      <c r="T34" s="238"/>
      <c r="U34" s="238"/>
      <c r="V34" s="238"/>
      <c r="W34" s="238"/>
      <c r="X34" s="238"/>
      <c r="Y34" s="261"/>
    </row>
    <row r="35" spans="2:41" s="2" customFormat="1" ht="21.95" customHeight="1">
      <c r="J35" s="269"/>
      <c r="K35" s="352"/>
      <c r="L35" s="353"/>
      <c r="M35" s="354"/>
      <c r="N35" s="353"/>
      <c r="O35" s="354"/>
      <c r="P35" s="355" t="str">
        <f>IF(L35="","",L35-N35)</f>
        <v/>
      </c>
      <c r="Q35" s="356"/>
      <c r="R35" s="274"/>
      <c r="S35" s="274"/>
      <c r="T35" s="278" t="str">
        <f>IF(P35="","",P35*R35*0.034*$V$4)</f>
        <v/>
      </c>
      <c r="U35" s="278"/>
      <c r="V35" s="291" t="str">
        <f>IF(P35="","",IF(ISERROR(P35*R35*0.034*$X$4),"-",P35*R35*0.034*$X$4))</f>
        <v/>
      </c>
      <c r="W35" s="293"/>
      <c r="X35" s="336" t="str">
        <f>IF(R35="","",R35*P35)</f>
        <v/>
      </c>
      <c r="Y35" s="337"/>
      <c r="AD35" s="47"/>
      <c r="AE35" s="47"/>
      <c r="AF35" s="47"/>
    </row>
    <row r="36" spans="2:41" s="2" customFormat="1" ht="21.95" customHeight="1">
      <c r="J36" s="245"/>
      <c r="K36" s="286"/>
      <c r="L36" s="287"/>
      <c r="M36" s="290"/>
      <c r="N36" s="287"/>
      <c r="O36" s="290"/>
      <c r="P36" s="363" t="str">
        <f t="shared" ref="P36:P37" si="11">IF(L36="","",L36-N36)</f>
        <v/>
      </c>
      <c r="Q36" s="364"/>
      <c r="R36" s="287"/>
      <c r="S36" s="290"/>
      <c r="T36" s="291" t="str">
        <f t="shared" ref="T36:T39" si="12">IF(P36="","",P36*R36*0.034*$V$4)</f>
        <v/>
      </c>
      <c r="U36" s="293"/>
      <c r="V36" s="291" t="str">
        <f t="shared" ref="V36:V39" si="13">IF(P36="","",IF(ISERROR(P36*R36*0.034*$X$4),"-",P36*R36*0.034*$X$4))</f>
        <v/>
      </c>
      <c r="W36" s="293"/>
      <c r="X36" s="291" t="str">
        <f t="shared" ref="X36:X39" si="14">IF(R36="","",R36*P36)</f>
        <v/>
      </c>
      <c r="Y36" s="292"/>
      <c r="AD36" s="47"/>
      <c r="AE36" s="47"/>
      <c r="AF36" s="47"/>
    </row>
    <row r="37" spans="2:41" s="2" customFormat="1" ht="21.95" customHeight="1">
      <c r="J37" s="245"/>
      <c r="K37" s="286"/>
      <c r="L37" s="287"/>
      <c r="M37" s="290"/>
      <c r="N37" s="287"/>
      <c r="O37" s="290"/>
      <c r="P37" s="363" t="str">
        <f t="shared" si="11"/>
        <v/>
      </c>
      <c r="Q37" s="364"/>
      <c r="R37" s="287"/>
      <c r="S37" s="290"/>
      <c r="T37" s="291" t="str">
        <f t="shared" si="12"/>
        <v/>
      </c>
      <c r="U37" s="293"/>
      <c r="V37" s="291" t="str">
        <f t="shared" si="13"/>
        <v/>
      </c>
      <c r="W37" s="293"/>
      <c r="X37" s="291" t="str">
        <f t="shared" si="14"/>
        <v/>
      </c>
      <c r="Y37" s="292"/>
      <c r="AD37" s="47"/>
      <c r="AE37" s="47"/>
      <c r="AF37" s="47"/>
    </row>
    <row r="38" spans="2:41" s="2" customFormat="1" ht="21.95" customHeight="1">
      <c r="J38" s="245"/>
      <c r="K38" s="286"/>
      <c r="L38" s="287"/>
      <c r="M38" s="290"/>
      <c r="N38" s="287"/>
      <c r="O38" s="290"/>
      <c r="P38" s="363" t="str">
        <f>IF(L38="","",L38-N38)</f>
        <v/>
      </c>
      <c r="Q38" s="364"/>
      <c r="R38" s="250"/>
      <c r="S38" s="250"/>
      <c r="T38" s="278" t="str">
        <f t="shared" si="12"/>
        <v/>
      </c>
      <c r="U38" s="278"/>
      <c r="V38" s="291" t="str">
        <f t="shared" si="13"/>
        <v/>
      </c>
      <c r="W38" s="293"/>
      <c r="X38" s="278" t="str">
        <f t="shared" si="14"/>
        <v/>
      </c>
      <c r="Y38" s="279"/>
      <c r="AD38" s="47"/>
      <c r="AE38" s="47"/>
      <c r="AF38" s="47"/>
    </row>
    <row r="39" spans="2:41" s="2" customFormat="1" ht="21.95" customHeight="1" thickBot="1">
      <c r="J39" s="300"/>
      <c r="K39" s="376"/>
      <c r="L39" s="377"/>
      <c r="M39" s="378"/>
      <c r="N39" s="377"/>
      <c r="O39" s="378"/>
      <c r="P39" s="379" t="str">
        <f>IF(L39="","",L39-N39)</f>
        <v/>
      </c>
      <c r="Q39" s="380"/>
      <c r="R39" s="381"/>
      <c r="S39" s="381"/>
      <c r="T39" s="296" t="str">
        <f t="shared" si="12"/>
        <v/>
      </c>
      <c r="U39" s="296"/>
      <c r="V39" s="382" t="str">
        <f t="shared" si="13"/>
        <v/>
      </c>
      <c r="W39" s="383"/>
      <c r="X39" s="296" t="str">
        <f t="shared" si="14"/>
        <v/>
      </c>
      <c r="Y39" s="297"/>
      <c r="AD39" s="47"/>
      <c r="AE39" s="47"/>
      <c r="AF39" s="47"/>
    </row>
    <row r="40" spans="2:41" s="2" customFormat="1" ht="21.95" customHeight="1" thickBot="1">
      <c r="J40" s="210" t="s">
        <v>71</v>
      </c>
      <c r="K40" s="211"/>
      <c r="L40" s="211"/>
      <c r="M40" s="211"/>
      <c r="N40" s="211"/>
      <c r="O40" s="211"/>
      <c r="P40" s="211"/>
      <c r="Q40" s="211"/>
      <c r="R40" s="211"/>
      <c r="S40" s="211"/>
      <c r="T40" s="350">
        <f>SUM(T35:U39)</f>
        <v>0</v>
      </c>
      <c r="U40" s="350"/>
      <c r="V40" s="350">
        <f>IF(共通条件・結果!AA7="８地域","-",SUM(V35:W39))</f>
        <v>0</v>
      </c>
      <c r="W40" s="350"/>
      <c r="X40" s="350">
        <f>SUM(X35:Y39)</f>
        <v>0</v>
      </c>
      <c r="Y40" s="351"/>
    </row>
    <row r="41" spans="2:41" s="2" customFormat="1" ht="12">
      <c r="J41" s="67" t="s">
        <v>157</v>
      </c>
    </row>
    <row r="42" spans="2:41" s="2" customFormat="1" ht="21.95" customHeight="1" thickBot="1">
      <c r="B42" s="4" t="s">
        <v>72</v>
      </c>
    </row>
    <row r="43" spans="2:41" s="2" customFormat="1" ht="21.95" customHeight="1">
      <c r="B43" s="365" t="s">
        <v>67</v>
      </c>
      <c r="C43" s="366"/>
      <c r="D43" s="165" t="s">
        <v>37</v>
      </c>
      <c r="E43" s="166"/>
      <c r="F43" s="166"/>
      <c r="G43" s="166"/>
      <c r="H43" s="166"/>
      <c r="I43" s="166"/>
      <c r="J43" s="193"/>
      <c r="K43" s="61"/>
      <c r="L43" s="371">
        <f>Q43+U43+Y43</f>
        <v>0</v>
      </c>
      <c r="M43" s="371"/>
      <c r="N43" s="371"/>
      <c r="O43" s="61" t="s">
        <v>22</v>
      </c>
      <c r="P43" s="11" t="s">
        <v>21</v>
      </c>
      <c r="Q43" s="372">
        <f>D8*F8+D9*F9+D10*F10+D11*F11+D12*F12+D13*F13+D14*F14+D15*F15+D16*F16+D17*F17+D18*F18+D19*F19</f>
        <v>0</v>
      </c>
      <c r="R43" s="372"/>
      <c r="S43" s="68" t="s">
        <v>23</v>
      </c>
      <c r="T43" s="68" t="s">
        <v>20</v>
      </c>
      <c r="U43" s="373">
        <f>N26*P26+N27*P27+N28*P28</f>
        <v>0</v>
      </c>
      <c r="V43" s="373"/>
      <c r="W43" s="68" t="s">
        <v>23</v>
      </c>
      <c r="X43" s="68" t="s">
        <v>1</v>
      </c>
      <c r="Y43" s="375">
        <f>SUM(P35:Q39)</f>
        <v>0</v>
      </c>
      <c r="Z43" s="375"/>
      <c r="AA43" s="69" t="s">
        <v>17</v>
      </c>
    </row>
    <row r="44" spans="2:41" s="2" customFormat="1" ht="21.95" customHeight="1">
      <c r="B44" s="367"/>
      <c r="C44" s="368"/>
      <c r="D44" s="196" t="s">
        <v>47</v>
      </c>
      <c r="E44" s="197"/>
      <c r="F44" s="197"/>
      <c r="G44" s="197"/>
      <c r="H44" s="197"/>
      <c r="I44" s="197"/>
      <c r="J44" s="198"/>
      <c r="K44" s="64"/>
      <c r="L44" s="64"/>
      <c r="M44" s="64"/>
      <c r="N44" s="64"/>
      <c r="O44" s="64"/>
      <c r="P44" s="64"/>
      <c r="Q44" s="64"/>
      <c r="R44" s="64"/>
      <c r="S44" s="64"/>
      <c r="T44" s="64"/>
      <c r="U44" s="64"/>
      <c r="V44" s="64"/>
      <c r="W44" s="385">
        <f>V20+V29+T40</f>
        <v>0</v>
      </c>
      <c r="X44" s="385"/>
      <c r="Y44" s="385"/>
      <c r="Z44" s="386" t="s">
        <v>115</v>
      </c>
      <c r="AA44" s="387"/>
    </row>
    <row r="45" spans="2:41" s="2" customFormat="1" ht="21.95" customHeight="1">
      <c r="B45" s="367"/>
      <c r="C45" s="368"/>
      <c r="D45" s="196" t="s">
        <v>48</v>
      </c>
      <c r="E45" s="197"/>
      <c r="F45" s="197"/>
      <c r="G45" s="197"/>
      <c r="H45" s="197"/>
      <c r="I45" s="197"/>
      <c r="J45" s="198"/>
      <c r="K45" s="64"/>
      <c r="L45" s="64"/>
      <c r="M45" s="64"/>
      <c r="N45" s="64"/>
      <c r="O45" s="64"/>
      <c r="P45" s="64"/>
      <c r="Q45" s="64"/>
      <c r="R45" s="64"/>
      <c r="S45" s="64"/>
      <c r="T45" s="64"/>
      <c r="U45" s="64"/>
      <c r="V45" s="64"/>
      <c r="W45" s="385">
        <f>IF(共通条件・結果!AA7="８地域","-",$X$20+$X$29+$V$40)</f>
        <v>0</v>
      </c>
      <c r="X45" s="385"/>
      <c r="Y45" s="385"/>
      <c r="Z45" s="386" t="s">
        <v>115</v>
      </c>
      <c r="AA45" s="387"/>
    </row>
    <row r="46" spans="2:41" s="2" customFormat="1" ht="21.95" customHeight="1" thickBot="1">
      <c r="B46" s="369"/>
      <c r="C46" s="370"/>
      <c r="D46" s="178" t="s">
        <v>18</v>
      </c>
      <c r="E46" s="179"/>
      <c r="F46" s="179"/>
      <c r="G46" s="179"/>
      <c r="H46" s="179"/>
      <c r="I46" s="179"/>
      <c r="J46" s="180"/>
      <c r="K46" s="62"/>
      <c r="L46" s="62"/>
      <c r="M46" s="62"/>
      <c r="N46" s="62"/>
      <c r="O46" s="62"/>
      <c r="P46" s="62"/>
      <c r="Q46" s="62"/>
      <c r="R46" s="62"/>
      <c r="S46" s="62"/>
      <c r="T46" s="62"/>
      <c r="U46" s="62"/>
      <c r="V46" s="62"/>
      <c r="W46" s="384">
        <f>Z20+Z29+X40</f>
        <v>0</v>
      </c>
      <c r="X46" s="384"/>
      <c r="Y46" s="384"/>
      <c r="Z46" s="63" t="s">
        <v>19</v>
      </c>
      <c r="AA46" s="70"/>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algorithmName="SHA-512" hashValue="t6Xc4IRBQyOoQ30/Zpvbt16laEIkVujPA+fIpo8WPAxo1hjMJC4uIaomOHOJ9g71ZAHMw9TJhMXlH4qhD/36pQ==" saltValue="Rvht355BZtOE7Cqc9///5g==" spinCount="100000" sheet="1" objects="1" scenarios="1" selectLockedCells="1"/>
  <mergeCells count="289">
    <mergeCell ref="D44:J44"/>
    <mergeCell ref="W44:Y44"/>
    <mergeCell ref="Z44:AA44"/>
    <mergeCell ref="D45:J45"/>
    <mergeCell ref="W45:Y45"/>
    <mergeCell ref="Z45:AA45"/>
    <mergeCell ref="J40:S40"/>
    <mergeCell ref="T40:U40"/>
    <mergeCell ref="V40:W40"/>
    <mergeCell ref="X40:Y40"/>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Z28:AA28"/>
    <mergeCell ref="V29:W29"/>
    <mergeCell ref="X29:Y29"/>
    <mergeCell ref="Z29:AA29"/>
    <mergeCell ref="V27:W27"/>
    <mergeCell ref="X27:Y27"/>
    <mergeCell ref="Z27:AA27"/>
    <mergeCell ref="V32:W34"/>
    <mergeCell ref="X32:Y34"/>
    <mergeCell ref="J28:M28"/>
    <mergeCell ref="N28:O28"/>
    <mergeCell ref="P28:Q28"/>
    <mergeCell ref="V26:W26"/>
    <mergeCell ref="X26:Y26"/>
    <mergeCell ref="V28:W28"/>
    <mergeCell ref="X28:Y28"/>
    <mergeCell ref="R28:S28"/>
    <mergeCell ref="T28:U28"/>
    <mergeCell ref="Z26:AA26"/>
    <mergeCell ref="J27:M27"/>
    <mergeCell ref="N27:O27"/>
    <mergeCell ref="P27:Q27"/>
    <mergeCell ref="AN23:AO23"/>
    <mergeCell ref="J26:M26"/>
    <mergeCell ref="N26:O26"/>
    <mergeCell ref="P26:Q26"/>
    <mergeCell ref="R26:S26"/>
    <mergeCell ref="T26:U26"/>
    <mergeCell ref="R27:S27"/>
    <mergeCell ref="T27:U27"/>
    <mergeCell ref="AN21:AO21"/>
    <mergeCell ref="J23:M25"/>
    <mergeCell ref="V23:W25"/>
    <mergeCell ref="X23:Y25"/>
    <mergeCell ref="Z23:AA25"/>
    <mergeCell ref="N23:Q24"/>
    <mergeCell ref="R23:S25"/>
    <mergeCell ref="T23:U25"/>
    <mergeCell ref="N25:O25"/>
    <mergeCell ref="P25:Q25"/>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N8:O8"/>
    <mergeCell ref="P8:Q8"/>
    <mergeCell ref="R8:S8"/>
    <mergeCell ref="T8:U8"/>
    <mergeCell ref="V8:W8"/>
    <mergeCell ref="X8:Y8"/>
    <mergeCell ref="B8:C8"/>
    <mergeCell ref="D8:E8"/>
    <mergeCell ref="F8:G8"/>
    <mergeCell ref="H8:I8"/>
    <mergeCell ref="J8:K8"/>
    <mergeCell ref="L8:M8"/>
    <mergeCell ref="AD6:AE6"/>
    <mergeCell ref="AH6:AI6"/>
    <mergeCell ref="AK6:AL6"/>
    <mergeCell ref="AN6:AO6"/>
    <mergeCell ref="P7:Q7"/>
    <mergeCell ref="R7:S7"/>
    <mergeCell ref="T7:U7"/>
    <mergeCell ref="V5:W7"/>
    <mergeCell ref="X5:Y7"/>
    <mergeCell ref="Z5:AA7"/>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s>
  <phoneticPr fontId="4"/>
  <conditionalFormatting sqref="B8:C8">
    <cfRule type="expression" dxfId="3124" priority="393" stopIfTrue="1">
      <formula>$AE$2&lt;&gt;2</formula>
    </cfRule>
    <cfRule type="expression" dxfId="3123" priority="394" stopIfTrue="1">
      <formula>$AE$2&lt;&gt;2</formula>
    </cfRule>
  </conditionalFormatting>
  <conditionalFormatting sqref="D8:E8">
    <cfRule type="expression" dxfId="3122" priority="391" stopIfTrue="1">
      <formula>$AE$2&lt;&gt;2</formula>
    </cfRule>
    <cfRule type="expression" dxfId="3121" priority="392" stopIfTrue="1">
      <formula>$AE$2&lt;&gt;2</formula>
    </cfRule>
  </conditionalFormatting>
  <conditionalFormatting sqref="F8:G8">
    <cfRule type="expression" dxfId="3120" priority="389" stopIfTrue="1">
      <formula>$AE$2&lt;&gt;2</formula>
    </cfRule>
    <cfRule type="expression" dxfId="3119" priority="390" stopIfTrue="1">
      <formula>$AE$2&lt;&gt;2</formula>
    </cfRule>
  </conditionalFormatting>
  <conditionalFormatting sqref="H8:I8">
    <cfRule type="expression" dxfId="3118" priority="387" stopIfTrue="1">
      <formula>$AE$2&lt;&gt;2</formula>
    </cfRule>
    <cfRule type="expression" dxfId="3117" priority="388" stopIfTrue="1">
      <formula>$AE$2&lt;&gt;2</formula>
    </cfRule>
  </conditionalFormatting>
  <conditionalFormatting sqref="J8:K8">
    <cfRule type="expression" dxfId="3116" priority="385" stopIfTrue="1">
      <formula>$AE$2&lt;&gt;2</formula>
    </cfRule>
    <cfRule type="expression" dxfId="3115" priority="386" stopIfTrue="1">
      <formula>$AE$2&lt;&gt;2</formula>
    </cfRule>
  </conditionalFormatting>
  <conditionalFormatting sqref="L8:M8">
    <cfRule type="expression" dxfId="3114" priority="383" stopIfTrue="1">
      <formula>$AE$2&lt;&gt;2</formula>
    </cfRule>
    <cfRule type="expression" dxfId="3113" priority="384" stopIfTrue="1">
      <formula>$AE$2&lt;&gt;2</formula>
    </cfRule>
  </conditionalFormatting>
  <conditionalFormatting sqref="N8:O8">
    <cfRule type="expression" dxfId="3112" priority="381" stopIfTrue="1">
      <formula>$AE$2&lt;&gt;2</formula>
    </cfRule>
    <cfRule type="expression" dxfId="3111" priority="382" stopIfTrue="1">
      <formula>$AE$2&lt;&gt;2</formula>
    </cfRule>
  </conditionalFormatting>
  <conditionalFormatting sqref="P8:Q8">
    <cfRule type="expression" dxfId="3110" priority="379" stopIfTrue="1">
      <formula>$AE$2&lt;&gt;2</formula>
    </cfRule>
    <cfRule type="expression" dxfId="3109" priority="380" stopIfTrue="1">
      <formula>$AE$2&lt;&gt;2</formula>
    </cfRule>
  </conditionalFormatting>
  <conditionalFormatting sqref="R8:S8">
    <cfRule type="expression" dxfId="3108" priority="377" stopIfTrue="1">
      <formula>$AE$2&lt;&gt;2</formula>
    </cfRule>
    <cfRule type="expression" dxfId="3107" priority="378" stopIfTrue="1">
      <formula>$AE$2&lt;&gt;2</formula>
    </cfRule>
  </conditionalFormatting>
  <conditionalFormatting sqref="T8:U8">
    <cfRule type="expression" dxfId="3106" priority="375" stopIfTrue="1">
      <formula>$AE$2&lt;&gt;2</formula>
    </cfRule>
    <cfRule type="expression" dxfId="3105" priority="376" stopIfTrue="1">
      <formula>$AE$2&lt;&gt;2</formula>
    </cfRule>
  </conditionalFormatting>
  <conditionalFormatting sqref="B9:C9">
    <cfRule type="expression" dxfId="3104" priority="373" stopIfTrue="1">
      <formula>$AE$2&lt;&gt;2</formula>
    </cfRule>
    <cfRule type="expression" dxfId="3103" priority="374" stopIfTrue="1">
      <formula>$AE$2&lt;&gt;2</formula>
    </cfRule>
  </conditionalFormatting>
  <conditionalFormatting sqref="D9:E9">
    <cfRule type="expression" dxfId="3102" priority="371" stopIfTrue="1">
      <formula>$AE$2&lt;&gt;2</formula>
    </cfRule>
    <cfRule type="expression" dxfId="3101" priority="372" stopIfTrue="1">
      <formula>$AE$2&lt;&gt;2</formula>
    </cfRule>
  </conditionalFormatting>
  <conditionalFormatting sqref="F9:G9">
    <cfRule type="expression" dxfId="3100" priority="369" stopIfTrue="1">
      <formula>$AE$2&lt;&gt;2</formula>
    </cfRule>
    <cfRule type="expression" dxfId="3099" priority="370" stopIfTrue="1">
      <formula>$AE$2&lt;&gt;2</formula>
    </cfRule>
  </conditionalFormatting>
  <conditionalFormatting sqref="H9:I9">
    <cfRule type="expression" dxfId="3098" priority="367" stopIfTrue="1">
      <formula>$AE$2&lt;&gt;2</formula>
    </cfRule>
    <cfRule type="expression" dxfId="3097" priority="368" stopIfTrue="1">
      <formula>$AE$2&lt;&gt;2</formula>
    </cfRule>
  </conditionalFormatting>
  <conditionalFormatting sqref="J9:K9">
    <cfRule type="expression" dxfId="3096" priority="365" stopIfTrue="1">
      <formula>$AE$2&lt;&gt;2</formula>
    </cfRule>
    <cfRule type="expression" dxfId="3095" priority="366" stopIfTrue="1">
      <formula>$AE$2&lt;&gt;2</formula>
    </cfRule>
  </conditionalFormatting>
  <conditionalFormatting sqref="L9:M9">
    <cfRule type="expression" dxfId="3094" priority="363" stopIfTrue="1">
      <formula>$AE$2&lt;&gt;2</formula>
    </cfRule>
    <cfRule type="expression" dxfId="3093" priority="364" stopIfTrue="1">
      <formula>$AE$2&lt;&gt;2</formula>
    </cfRule>
  </conditionalFormatting>
  <conditionalFormatting sqref="N9:O9">
    <cfRule type="expression" dxfId="3092" priority="361" stopIfTrue="1">
      <formula>$AE$2&lt;&gt;2</formula>
    </cfRule>
    <cfRule type="expression" dxfId="3091" priority="362" stopIfTrue="1">
      <formula>$AE$2&lt;&gt;2</formula>
    </cfRule>
  </conditionalFormatting>
  <conditionalFormatting sqref="P9:Q9">
    <cfRule type="expression" dxfId="3090" priority="359" stopIfTrue="1">
      <formula>$AE$2&lt;&gt;2</formula>
    </cfRule>
    <cfRule type="expression" dxfId="3089" priority="360" stopIfTrue="1">
      <formula>$AE$2&lt;&gt;2</formula>
    </cfRule>
  </conditionalFormatting>
  <conditionalFormatting sqref="R9:S9">
    <cfRule type="expression" dxfId="3088" priority="357" stopIfTrue="1">
      <formula>$AE$2&lt;&gt;2</formula>
    </cfRule>
    <cfRule type="expression" dxfId="3087" priority="358" stopIfTrue="1">
      <formula>$AE$2&lt;&gt;2</formula>
    </cfRule>
  </conditionalFormatting>
  <conditionalFormatting sqref="T9:U9">
    <cfRule type="expression" dxfId="3086" priority="355" stopIfTrue="1">
      <formula>$AE$2&lt;&gt;2</formula>
    </cfRule>
    <cfRule type="expression" dxfId="3085" priority="356" stopIfTrue="1">
      <formula>$AE$2&lt;&gt;2</formula>
    </cfRule>
  </conditionalFormatting>
  <conditionalFormatting sqref="B10:C10">
    <cfRule type="expression" dxfId="3084" priority="353" stopIfTrue="1">
      <formula>$AE$2&lt;&gt;2</formula>
    </cfRule>
    <cfRule type="expression" dxfId="3083" priority="354" stopIfTrue="1">
      <formula>$AE$2&lt;&gt;2</formula>
    </cfRule>
  </conditionalFormatting>
  <conditionalFormatting sqref="D10:E10">
    <cfRule type="expression" dxfId="3082" priority="351" stopIfTrue="1">
      <formula>$AE$2&lt;&gt;2</formula>
    </cfRule>
    <cfRule type="expression" dxfId="3081" priority="352" stopIfTrue="1">
      <formula>$AE$2&lt;&gt;2</formula>
    </cfRule>
  </conditionalFormatting>
  <conditionalFormatting sqref="F10:G10">
    <cfRule type="expression" dxfId="3080" priority="349" stopIfTrue="1">
      <formula>$AE$2&lt;&gt;2</formula>
    </cfRule>
    <cfRule type="expression" dxfId="3079" priority="350" stopIfTrue="1">
      <formula>$AE$2&lt;&gt;2</formula>
    </cfRule>
  </conditionalFormatting>
  <conditionalFormatting sqref="H10:I10">
    <cfRule type="expression" dxfId="3078" priority="347" stopIfTrue="1">
      <formula>$AE$2&lt;&gt;2</formula>
    </cfRule>
    <cfRule type="expression" dxfId="3077" priority="348" stopIfTrue="1">
      <formula>$AE$2&lt;&gt;2</formula>
    </cfRule>
  </conditionalFormatting>
  <conditionalFormatting sqref="J10:K10">
    <cfRule type="expression" dxfId="3076" priority="345" stopIfTrue="1">
      <formula>$AE$2&lt;&gt;2</formula>
    </cfRule>
    <cfRule type="expression" dxfId="3075" priority="346" stopIfTrue="1">
      <formula>$AE$2&lt;&gt;2</formula>
    </cfRule>
  </conditionalFormatting>
  <conditionalFormatting sqref="L10:M10">
    <cfRule type="expression" dxfId="3074" priority="343" stopIfTrue="1">
      <formula>$AE$2&lt;&gt;2</formula>
    </cfRule>
    <cfRule type="expression" dxfId="3073" priority="344" stopIfTrue="1">
      <formula>$AE$2&lt;&gt;2</formula>
    </cfRule>
  </conditionalFormatting>
  <conditionalFormatting sqref="N10:O10">
    <cfRule type="expression" dxfId="3072" priority="341" stopIfTrue="1">
      <formula>$AE$2&lt;&gt;2</formula>
    </cfRule>
    <cfRule type="expression" dxfId="3071" priority="342" stopIfTrue="1">
      <formula>$AE$2&lt;&gt;2</formula>
    </cfRule>
  </conditionalFormatting>
  <conditionalFormatting sqref="P10:Q10">
    <cfRule type="expression" dxfId="3070" priority="339" stopIfTrue="1">
      <formula>$AE$2&lt;&gt;2</formula>
    </cfRule>
    <cfRule type="expression" dxfId="3069" priority="340" stopIfTrue="1">
      <formula>$AE$2&lt;&gt;2</formula>
    </cfRule>
  </conditionalFormatting>
  <conditionalFormatting sqref="R10:S10">
    <cfRule type="expression" dxfId="3068" priority="337" stopIfTrue="1">
      <formula>$AE$2&lt;&gt;2</formula>
    </cfRule>
    <cfRule type="expression" dxfId="3067" priority="338" stopIfTrue="1">
      <formula>$AE$2&lt;&gt;2</formula>
    </cfRule>
  </conditionalFormatting>
  <conditionalFormatting sqref="T10:U10">
    <cfRule type="expression" dxfId="3066" priority="335" stopIfTrue="1">
      <formula>$AE$2&lt;&gt;2</formula>
    </cfRule>
    <cfRule type="expression" dxfId="3065" priority="336" stopIfTrue="1">
      <formula>$AE$2&lt;&gt;2</formula>
    </cfRule>
  </conditionalFormatting>
  <conditionalFormatting sqref="B11:C11">
    <cfRule type="expression" dxfId="3064" priority="333" stopIfTrue="1">
      <formula>$AE$2&lt;&gt;2</formula>
    </cfRule>
    <cfRule type="expression" dxfId="3063" priority="334" stopIfTrue="1">
      <formula>$AE$2&lt;&gt;2</formula>
    </cfRule>
  </conditionalFormatting>
  <conditionalFormatting sqref="D11:E11">
    <cfRule type="expression" dxfId="3062" priority="331" stopIfTrue="1">
      <formula>$AE$2&lt;&gt;2</formula>
    </cfRule>
    <cfRule type="expression" dxfId="3061" priority="332" stopIfTrue="1">
      <formula>$AE$2&lt;&gt;2</formula>
    </cfRule>
  </conditionalFormatting>
  <conditionalFormatting sqref="F11:G11">
    <cfRule type="expression" dxfId="3060" priority="329" stopIfTrue="1">
      <formula>$AE$2&lt;&gt;2</formula>
    </cfRule>
    <cfRule type="expression" dxfId="3059" priority="330" stopIfTrue="1">
      <formula>$AE$2&lt;&gt;2</formula>
    </cfRule>
  </conditionalFormatting>
  <conditionalFormatting sqref="H11:I11">
    <cfRule type="expression" dxfId="3058" priority="327" stopIfTrue="1">
      <formula>$AE$2&lt;&gt;2</formula>
    </cfRule>
    <cfRule type="expression" dxfId="3057" priority="328" stopIfTrue="1">
      <formula>$AE$2&lt;&gt;2</formula>
    </cfRule>
  </conditionalFormatting>
  <conditionalFormatting sqref="J11:K11">
    <cfRule type="expression" dxfId="3056" priority="325" stopIfTrue="1">
      <formula>$AE$2&lt;&gt;2</formula>
    </cfRule>
    <cfRule type="expression" dxfId="3055" priority="326" stopIfTrue="1">
      <formula>$AE$2&lt;&gt;2</formula>
    </cfRule>
  </conditionalFormatting>
  <conditionalFormatting sqref="L11:M11">
    <cfRule type="expression" dxfId="3054" priority="323" stopIfTrue="1">
      <formula>$AE$2&lt;&gt;2</formula>
    </cfRule>
    <cfRule type="expression" dxfId="3053" priority="324" stopIfTrue="1">
      <formula>$AE$2&lt;&gt;2</formula>
    </cfRule>
  </conditionalFormatting>
  <conditionalFormatting sqref="N11:O11">
    <cfRule type="expression" dxfId="3052" priority="321" stopIfTrue="1">
      <formula>$AE$2&lt;&gt;2</formula>
    </cfRule>
    <cfRule type="expression" dxfId="3051" priority="322" stopIfTrue="1">
      <formula>$AE$2&lt;&gt;2</formula>
    </cfRule>
  </conditionalFormatting>
  <conditionalFormatting sqref="P11:Q11">
    <cfRule type="expression" dxfId="3050" priority="319" stopIfTrue="1">
      <formula>$AE$2&lt;&gt;2</formula>
    </cfRule>
    <cfRule type="expression" dxfId="3049" priority="320" stopIfTrue="1">
      <formula>$AE$2&lt;&gt;2</formula>
    </cfRule>
  </conditionalFormatting>
  <conditionalFormatting sqref="R11:S11">
    <cfRule type="expression" dxfId="3048" priority="317" stopIfTrue="1">
      <formula>$AE$2&lt;&gt;2</formula>
    </cfRule>
    <cfRule type="expression" dxfId="3047" priority="318" stopIfTrue="1">
      <formula>$AE$2&lt;&gt;2</formula>
    </cfRule>
  </conditionalFormatting>
  <conditionalFormatting sqref="T11:U11">
    <cfRule type="expression" dxfId="3046" priority="315" stopIfTrue="1">
      <formula>$AE$2&lt;&gt;2</formula>
    </cfRule>
    <cfRule type="expression" dxfId="3045" priority="316" stopIfTrue="1">
      <formula>$AE$2&lt;&gt;2</formula>
    </cfRule>
  </conditionalFormatting>
  <conditionalFormatting sqref="B12:C12">
    <cfRule type="expression" dxfId="3044" priority="313" stopIfTrue="1">
      <formula>$AE$2&lt;&gt;2</formula>
    </cfRule>
    <cfRule type="expression" dxfId="3043" priority="314" stopIfTrue="1">
      <formula>$AE$2&lt;&gt;2</formula>
    </cfRule>
  </conditionalFormatting>
  <conditionalFormatting sqref="D12:E12">
    <cfRule type="expression" dxfId="3042" priority="311" stopIfTrue="1">
      <formula>$AE$2&lt;&gt;2</formula>
    </cfRule>
    <cfRule type="expression" dxfId="3041" priority="312" stopIfTrue="1">
      <formula>$AE$2&lt;&gt;2</formula>
    </cfRule>
  </conditionalFormatting>
  <conditionalFormatting sqref="F12:G12">
    <cfRule type="expression" dxfId="3040" priority="309" stopIfTrue="1">
      <formula>$AE$2&lt;&gt;2</formula>
    </cfRule>
    <cfRule type="expression" dxfId="3039" priority="310" stopIfTrue="1">
      <formula>$AE$2&lt;&gt;2</formula>
    </cfRule>
  </conditionalFormatting>
  <conditionalFormatting sqref="H12:I12">
    <cfRule type="expression" dxfId="3038" priority="307" stopIfTrue="1">
      <formula>$AE$2&lt;&gt;2</formula>
    </cfRule>
    <cfRule type="expression" dxfId="3037" priority="308" stopIfTrue="1">
      <formula>$AE$2&lt;&gt;2</formula>
    </cfRule>
  </conditionalFormatting>
  <conditionalFormatting sqref="J12:K12">
    <cfRule type="expression" dxfId="3036" priority="305" stopIfTrue="1">
      <formula>$AE$2&lt;&gt;2</formula>
    </cfRule>
    <cfRule type="expression" dxfId="3035" priority="306" stopIfTrue="1">
      <formula>$AE$2&lt;&gt;2</formula>
    </cfRule>
  </conditionalFormatting>
  <conditionalFormatting sqref="L12:M12">
    <cfRule type="expression" dxfId="3034" priority="303" stopIfTrue="1">
      <formula>$AE$2&lt;&gt;2</formula>
    </cfRule>
    <cfRule type="expression" dxfId="3033" priority="304" stopIfTrue="1">
      <formula>$AE$2&lt;&gt;2</formula>
    </cfRule>
  </conditionalFormatting>
  <conditionalFormatting sqref="N12:O12">
    <cfRule type="expression" dxfId="3032" priority="301" stopIfTrue="1">
      <formula>$AE$2&lt;&gt;2</formula>
    </cfRule>
    <cfRule type="expression" dxfId="3031" priority="302" stopIfTrue="1">
      <formula>$AE$2&lt;&gt;2</formula>
    </cfRule>
  </conditionalFormatting>
  <conditionalFormatting sqref="P12:Q12">
    <cfRule type="expression" dxfId="3030" priority="299" stopIfTrue="1">
      <formula>$AE$2&lt;&gt;2</formula>
    </cfRule>
    <cfRule type="expression" dxfId="3029" priority="300" stopIfTrue="1">
      <formula>$AE$2&lt;&gt;2</formula>
    </cfRule>
  </conditionalFormatting>
  <conditionalFormatting sqref="R12:S12">
    <cfRule type="expression" dxfId="3028" priority="297" stopIfTrue="1">
      <formula>$AE$2&lt;&gt;2</formula>
    </cfRule>
    <cfRule type="expression" dxfId="3027" priority="298" stopIfTrue="1">
      <formula>$AE$2&lt;&gt;2</formula>
    </cfRule>
  </conditionalFormatting>
  <conditionalFormatting sqref="T12:U12">
    <cfRule type="expression" dxfId="3026" priority="295" stopIfTrue="1">
      <formula>$AE$2&lt;&gt;2</formula>
    </cfRule>
    <cfRule type="expression" dxfId="3025" priority="296" stopIfTrue="1">
      <formula>$AE$2&lt;&gt;2</formula>
    </cfRule>
  </conditionalFormatting>
  <conditionalFormatting sqref="B13:C13">
    <cfRule type="expression" dxfId="3024" priority="293" stopIfTrue="1">
      <formula>$AE$2&lt;&gt;2</formula>
    </cfRule>
    <cfRule type="expression" dxfId="3023" priority="294" stopIfTrue="1">
      <formula>$AE$2&lt;&gt;2</formula>
    </cfRule>
  </conditionalFormatting>
  <conditionalFormatting sqref="D13:E13">
    <cfRule type="expression" dxfId="3022" priority="291" stopIfTrue="1">
      <formula>$AE$2&lt;&gt;2</formula>
    </cfRule>
    <cfRule type="expression" dxfId="3021" priority="292" stopIfTrue="1">
      <formula>$AE$2&lt;&gt;2</formula>
    </cfRule>
  </conditionalFormatting>
  <conditionalFormatting sqref="F13:G13">
    <cfRule type="expression" dxfId="3020" priority="289" stopIfTrue="1">
      <formula>$AE$2&lt;&gt;2</formula>
    </cfRule>
    <cfRule type="expression" dxfId="3019" priority="290" stopIfTrue="1">
      <formula>$AE$2&lt;&gt;2</formula>
    </cfRule>
  </conditionalFormatting>
  <conditionalFormatting sqref="H13:I13">
    <cfRule type="expression" dxfId="3018" priority="287" stopIfTrue="1">
      <formula>$AE$2&lt;&gt;2</formula>
    </cfRule>
    <cfRule type="expression" dxfId="3017" priority="288" stopIfTrue="1">
      <formula>$AE$2&lt;&gt;2</formula>
    </cfRule>
  </conditionalFormatting>
  <conditionalFormatting sqref="J13:K13">
    <cfRule type="expression" dxfId="3016" priority="285" stopIfTrue="1">
      <formula>$AE$2&lt;&gt;2</formula>
    </cfRule>
    <cfRule type="expression" dxfId="3015" priority="286" stopIfTrue="1">
      <formula>$AE$2&lt;&gt;2</formula>
    </cfRule>
  </conditionalFormatting>
  <conditionalFormatting sqref="L13:M13">
    <cfRule type="expression" dxfId="3014" priority="283" stopIfTrue="1">
      <formula>$AE$2&lt;&gt;2</formula>
    </cfRule>
    <cfRule type="expression" dxfId="3013" priority="284" stopIfTrue="1">
      <formula>$AE$2&lt;&gt;2</formula>
    </cfRule>
  </conditionalFormatting>
  <conditionalFormatting sqref="N13:O13">
    <cfRule type="expression" dxfId="3012" priority="281" stopIfTrue="1">
      <formula>$AE$2&lt;&gt;2</formula>
    </cfRule>
    <cfRule type="expression" dxfId="3011" priority="282" stopIfTrue="1">
      <formula>$AE$2&lt;&gt;2</formula>
    </cfRule>
  </conditionalFormatting>
  <conditionalFormatting sqref="P13:Q13">
    <cfRule type="expression" dxfId="3010" priority="279" stopIfTrue="1">
      <formula>$AE$2&lt;&gt;2</formula>
    </cfRule>
    <cfRule type="expression" dxfId="3009" priority="280" stopIfTrue="1">
      <formula>$AE$2&lt;&gt;2</formula>
    </cfRule>
  </conditionalFormatting>
  <conditionalFormatting sqref="R13:S13">
    <cfRule type="expression" dxfId="3008" priority="277" stopIfTrue="1">
      <formula>$AE$2&lt;&gt;2</formula>
    </cfRule>
    <cfRule type="expression" dxfId="3007" priority="278" stopIfTrue="1">
      <formula>$AE$2&lt;&gt;2</formula>
    </cfRule>
  </conditionalFormatting>
  <conditionalFormatting sqref="T13:U13">
    <cfRule type="expression" dxfId="3006" priority="275" stopIfTrue="1">
      <formula>$AE$2&lt;&gt;2</formula>
    </cfRule>
    <cfRule type="expression" dxfId="3005" priority="276" stopIfTrue="1">
      <formula>$AE$2&lt;&gt;2</formula>
    </cfRule>
  </conditionalFormatting>
  <conditionalFormatting sqref="B14:C14">
    <cfRule type="expression" dxfId="3004" priority="273" stopIfTrue="1">
      <formula>$AE$2&lt;&gt;2</formula>
    </cfRule>
    <cfRule type="expression" dxfId="3003" priority="274" stopIfTrue="1">
      <formula>$AE$2&lt;&gt;2</formula>
    </cfRule>
  </conditionalFormatting>
  <conditionalFormatting sqref="D14:E14">
    <cfRule type="expression" dxfId="3002" priority="271" stopIfTrue="1">
      <formula>$AE$2&lt;&gt;2</formula>
    </cfRule>
    <cfRule type="expression" dxfId="3001" priority="272" stopIfTrue="1">
      <formula>$AE$2&lt;&gt;2</formula>
    </cfRule>
  </conditionalFormatting>
  <conditionalFormatting sqref="F14:G14">
    <cfRule type="expression" dxfId="3000" priority="269" stopIfTrue="1">
      <formula>$AE$2&lt;&gt;2</formula>
    </cfRule>
    <cfRule type="expression" dxfId="2999" priority="270" stopIfTrue="1">
      <formula>$AE$2&lt;&gt;2</formula>
    </cfRule>
  </conditionalFormatting>
  <conditionalFormatting sqref="H14:I14">
    <cfRule type="expression" dxfId="2998" priority="267" stopIfTrue="1">
      <formula>$AE$2&lt;&gt;2</formula>
    </cfRule>
    <cfRule type="expression" dxfId="2997" priority="268" stopIfTrue="1">
      <formula>$AE$2&lt;&gt;2</formula>
    </cfRule>
  </conditionalFormatting>
  <conditionalFormatting sqref="J14:K14">
    <cfRule type="expression" dxfId="2996" priority="265" stopIfTrue="1">
      <formula>$AE$2&lt;&gt;2</formula>
    </cfRule>
    <cfRule type="expression" dxfId="2995" priority="266" stopIfTrue="1">
      <formula>$AE$2&lt;&gt;2</formula>
    </cfRule>
  </conditionalFormatting>
  <conditionalFormatting sqref="L14:M14">
    <cfRule type="expression" dxfId="2994" priority="263" stopIfTrue="1">
      <formula>$AE$2&lt;&gt;2</formula>
    </cfRule>
    <cfRule type="expression" dxfId="2993" priority="264" stopIfTrue="1">
      <formula>$AE$2&lt;&gt;2</formula>
    </cfRule>
  </conditionalFormatting>
  <conditionalFormatting sqref="N14:O14">
    <cfRule type="expression" dxfId="2992" priority="262" stopIfTrue="1">
      <formula>$AE$2&lt;&gt;2</formula>
    </cfRule>
  </conditionalFormatting>
  <conditionalFormatting sqref="N14:O14">
    <cfRule type="expression" dxfId="2991" priority="261" stopIfTrue="1">
      <formula>$AE$2&lt;&gt;2</formula>
    </cfRule>
  </conditionalFormatting>
  <conditionalFormatting sqref="P14:Q14">
    <cfRule type="expression" dxfId="2990" priority="260" stopIfTrue="1">
      <formula>$AE$2&lt;&gt;2</formula>
    </cfRule>
  </conditionalFormatting>
  <conditionalFormatting sqref="P14:Q14">
    <cfRule type="expression" dxfId="2989" priority="259" stopIfTrue="1">
      <formula>$AE$2&lt;&gt;2</formula>
    </cfRule>
  </conditionalFormatting>
  <conditionalFormatting sqref="R14:S14">
    <cfRule type="expression" dxfId="2988" priority="258" stopIfTrue="1">
      <formula>$AE$2&lt;&gt;2</formula>
    </cfRule>
  </conditionalFormatting>
  <conditionalFormatting sqref="R14:S14">
    <cfRule type="expression" dxfId="2987" priority="257" stopIfTrue="1">
      <formula>$AE$2&lt;&gt;2</formula>
    </cfRule>
  </conditionalFormatting>
  <conditionalFormatting sqref="T14:U14">
    <cfRule type="expression" dxfId="2986" priority="256" stopIfTrue="1">
      <formula>$AE$2&lt;&gt;2</formula>
    </cfRule>
  </conditionalFormatting>
  <conditionalFormatting sqref="T14:U14">
    <cfRule type="expression" dxfId="2985" priority="255" stopIfTrue="1">
      <formula>$AE$2&lt;&gt;2</formula>
    </cfRule>
  </conditionalFormatting>
  <conditionalFormatting sqref="B15:C15">
    <cfRule type="expression" dxfId="2984" priority="253" stopIfTrue="1">
      <formula>$AE$2&lt;&gt;2</formula>
    </cfRule>
    <cfRule type="expression" dxfId="2983" priority="254" stopIfTrue="1">
      <formula>$AE$2&lt;&gt;2</formula>
    </cfRule>
  </conditionalFormatting>
  <conditionalFormatting sqref="D15:E15">
    <cfRule type="expression" dxfId="2982" priority="251" stopIfTrue="1">
      <formula>$AE$2&lt;&gt;2</formula>
    </cfRule>
    <cfRule type="expression" dxfId="2981" priority="252" stopIfTrue="1">
      <formula>$AE$2&lt;&gt;2</formula>
    </cfRule>
  </conditionalFormatting>
  <conditionalFormatting sqref="F15:G15">
    <cfRule type="expression" dxfId="2980" priority="249" stopIfTrue="1">
      <formula>$AE$2&lt;&gt;2</formula>
    </cfRule>
    <cfRule type="expression" dxfId="2979" priority="250" stopIfTrue="1">
      <formula>$AE$2&lt;&gt;2</formula>
    </cfRule>
  </conditionalFormatting>
  <conditionalFormatting sqref="H15:I15">
    <cfRule type="expression" dxfId="2978" priority="247" stopIfTrue="1">
      <formula>$AE$2&lt;&gt;2</formula>
    </cfRule>
    <cfRule type="expression" dxfId="2977" priority="248" stopIfTrue="1">
      <formula>$AE$2&lt;&gt;2</formula>
    </cfRule>
  </conditionalFormatting>
  <conditionalFormatting sqref="J15:K15">
    <cfRule type="expression" dxfId="2976" priority="245" stopIfTrue="1">
      <formula>$AE$2&lt;&gt;2</formula>
    </cfRule>
    <cfRule type="expression" dxfId="2975" priority="246" stopIfTrue="1">
      <formula>$AE$2&lt;&gt;2</formula>
    </cfRule>
  </conditionalFormatting>
  <conditionalFormatting sqref="L15:M15">
    <cfRule type="expression" dxfId="2974" priority="243" stopIfTrue="1">
      <formula>$AE$2&lt;&gt;2</formula>
    </cfRule>
    <cfRule type="expression" dxfId="2973" priority="244" stopIfTrue="1">
      <formula>$AE$2&lt;&gt;2</formula>
    </cfRule>
  </conditionalFormatting>
  <conditionalFormatting sqref="N15:O15">
    <cfRule type="expression" dxfId="2972" priority="241" stopIfTrue="1">
      <formula>$AE$2&lt;&gt;2</formula>
    </cfRule>
    <cfRule type="expression" dxfId="2971" priority="242" stopIfTrue="1">
      <formula>$AE$2&lt;&gt;2</formula>
    </cfRule>
  </conditionalFormatting>
  <conditionalFormatting sqref="P15:Q15">
    <cfRule type="expression" dxfId="2970" priority="239" stopIfTrue="1">
      <formula>$AE$2&lt;&gt;2</formula>
    </cfRule>
    <cfRule type="expression" dxfId="2969" priority="240" stopIfTrue="1">
      <formula>$AE$2&lt;&gt;2</formula>
    </cfRule>
  </conditionalFormatting>
  <conditionalFormatting sqref="R15:S15">
    <cfRule type="expression" dxfId="2968" priority="237" stopIfTrue="1">
      <formula>$AE$2&lt;&gt;2</formula>
    </cfRule>
    <cfRule type="expression" dxfId="2967" priority="238" stopIfTrue="1">
      <formula>$AE$2&lt;&gt;2</formula>
    </cfRule>
  </conditionalFormatting>
  <conditionalFormatting sqref="T15:U15">
    <cfRule type="expression" dxfId="2966" priority="235" stopIfTrue="1">
      <formula>$AE$2&lt;&gt;2</formula>
    </cfRule>
    <cfRule type="expression" dxfId="2965" priority="236" stopIfTrue="1">
      <formula>$AE$2&lt;&gt;2</formula>
    </cfRule>
  </conditionalFormatting>
  <conditionalFormatting sqref="B16:C16">
    <cfRule type="expression" dxfId="2964" priority="233" stopIfTrue="1">
      <formula>$AE$2&lt;&gt;2</formula>
    </cfRule>
    <cfRule type="expression" dxfId="2963" priority="234" stopIfTrue="1">
      <formula>$AE$2&lt;&gt;2</formula>
    </cfRule>
  </conditionalFormatting>
  <conditionalFormatting sqref="D16:E16">
    <cfRule type="expression" dxfId="2962" priority="231" stopIfTrue="1">
      <formula>$AE$2&lt;&gt;2</formula>
    </cfRule>
    <cfRule type="expression" dxfId="2961" priority="232" stopIfTrue="1">
      <formula>$AE$2&lt;&gt;2</formula>
    </cfRule>
  </conditionalFormatting>
  <conditionalFormatting sqref="F16:G16">
    <cfRule type="expression" dxfId="2960" priority="229" stopIfTrue="1">
      <formula>$AE$2&lt;&gt;2</formula>
    </cfRule>
    <cfRule type="expression" dxfId="2959" priority="230" stopIfTrue="1">
      <formula>$AE$2&lt;&gt;2</formula>
    </cfRule>
  </conditionalFormatting>
  <conditionalFormatting sqref="H16:I16">
    <cfRule type="expression" dxfId="2958" priority="227" stopIfTrue="1">
      <formula>$AE$2&lt;&gt;2</formula>
    </cfRule>
    <cfRule type="expression" dxfId="2957" priority="228" stopIfTrue="1">
      <formula>$AE$2&lt;&gt;2</formula>
    </cfRule>
  </conditionalFormatting>
  <conditionalFormatting sqref="J16:K16">
    <cfRule type="expression" dxfId="2956" priority="225" stopIfTrue="1">
      <formula>$AE$2&lt;&gt;2</formula>
    </cfRule>
    <cfRule type="expression" dxfId="2955" priority="226" stopIfTrue="1">
      <formula>$AE$2&lt;&gt;2</formula>
    </cfRule>
  </conditionalFormatting>
  <conditionalFormatting sqref="L16:M16">
    <cfRule type="expression" dxfId="2954" priority="223" stopIfTrue="1">
      <formula>$AE$2&lt;&gt;2</formula>
    </cfRule>
    <cfRule type="expression" dxfId="2953" priority="224" stopIfTrue="1">
      <formula>$AE$2&lt;&gt;2</formula>
    </cfRule>
  </conditionalFormatting>
  <conditionalFormatting sqref="N16:O16">
    <cfRule type="expression" dxfId="2952" priority="221" stopIfTrue="1">
      <formula>$AE$2&lt;&gt;2</formula>
    </cfRule>
    <cfRule type="expression" dxfId="2951" priority="222" stopIfTrue="1">
      <formula>$AE$2&lt;&gt;2</formula>
    </cfRule>
  </conditionalFormatting>
  <conditionalFormatting sqref="P16:Q16">
    <cfRule type="expression" dxfId="2950" priority="219" stopIfTrue="1">
      <formula>$AE$2&lt;&gt;2</formula>
    </cfRule>
    <cfRule type="expression" dxfId="2949" priority="220" stopIfTrue="1">
      <formula>$AE$2&lt;&gt;2</formula>
    </cfRule>
  </conditionalFormatting>
  <conditionalFormatting sqref="R16:S16">
    <cfRule type="expression" dxfId="2948" priority="217" stopIfTrue="1">
      <formula>$AE$2&lt;&gt;2</formula>
    </cfRule>
    <cfRule type="expression" dxfId="2947" priority="218" stopIfTrue="1">
      <formula>$AE$2&lt;&gt;2</formula>
    </cfRule>
  </conditionalFormatting>
  <conditionalFormatting sqref="T16:U16">
    <cfRule type="expression" dxfId="2946" priority="215" stopIfTrue="1">
      <formula>$AE$2&lt;&gt;2</formula>
    </cfRule>
    <cfRule type="expression" dxfId="2945" priority="216" stopIfTrue="1">
      <formula>$AE$2&lt;&gt;2</formula>
    </cfRule>
  </conditionalFormatting>
  <conditionalFormatting sqref="B17:C17">
    <cfRule type="expression" dxfId="2944" priority="213" stopIfTrue="1">
      <formula>$AE$2&lt;&gt;2</formula>
    </cfRule>
    <cfRule type="expression" dxfId="2943" priority="214" stopIfTrue="1">
      <formula>$AE$2&lt;&gt;2</formula>
    </cfRule>
  </conditionalFormatting>
  <conditionalFormatting sqref="D17:E17">
    <cfRule type="expression" dxfId="2942" priority="211" stopIfTrue="1">
      <formula>$AE$2&lt;&gt;2</formula>
    </cfRule>
    <cfRule type="expression" dxfId="2941" priority="212" stopIfTrue="1">
      <formula>$AE$2&lt;&gt;2</formula>
    </cfRule>
  </conditionalFormatting>
  <conditionalFormatting sqref="F17:G17">
    <cfRule type="expression" dxfId="2940" priority="209" stopIfTrue="1">
      <formula>$AE$2&lt;&gt;2</formula>
    </cfRule>
    <cfRule type="expression" dxfId="2939" priority="210" stopIfTrue="1">
      <formula>$AE$2&lt;&gt;2</formula>
    </cfRule>
  </conditionalFormatting>
  <conditionalFormatting sqref="H17:I17">
    <cfRule type="expression" dxfId="2938" priority="207" stopIfTrue="1">
      <formula>$AE$2&lt;&gt;2</formula>
    </cfRule>
    <cfRule type="expression" dxfId="2937" priority="208" stopIfTrue="1">
      <formula>$AE$2&lt;&gt;2</formula>
    </cfRule>
  </conditionalFormatting>
  <conditionalFormatting sqref="J17:K17">
    <cfRule type="expression" dxfId="2936" priority="206" stopIfTrue="1">
      <formula>$AE$2&lt;&gt;2</formula>
    </cfRule>
  </conditionalFormatting>
  <conditionalFormatting sqref="J17:K17">
    <cfRule type="expression" dxfId="2935" priority="205" stopIfTrue="1">
      <formula>$AE$2&lt;&gt;2</formula>
    </cfRule>
  </conditionalFormatting>
  <conditionalFormatting sqref="L17:M17">
    <cfRule type="expression" dxfId="2934" priority="204" stopIfTrue="1">
      <formula>$AE$2&lt;&gt;2</formula>
    </cfRule>
  </conditionalFormatting>
  <conditionalFormatting sqref="L17:M17">
    <cfRule type="expression" dxfId="2933" priority="203" stopIfTrue="1">
      <formula>$AE$2&lt;&gt;2</formula>
    </cfRule>
  </conditionalFormatting>
  <conditionalFormatting sqref="N17:O17">
    <cfRule type="expression" dxfId="2932" priority="202" stopIfTrue="1">
      <formula>$AE$2&lt;&gt;2</formula>
    </cfRule>
  </conditionalFormatting>
  <conditionalFormatting sqref="N17:O17">
    <cfRule type="expression" dxfId="2931" priority="201" stopIfTrue="1">
      <formula>$AE$2&lt;&gt;2</formula>
    </cfRule>
  </conditionalFormatting>
  <conditionalFormatting sqref="P17:Q17">
    <cfRule type="expression" dxfId="2930" priority="200" stopIfTrue="1">
      <formula>$AE$2&lt;&gt;2</formula>
    </cfRule>
  </conditionalFormatting>
  <conditionalFormatting sqref="P17:Q17">
    <cfRule type="expression" dxfId="2929" priority="199" stopIfTrue="1">
      <formula>$AE$2&lt;&gt;2</formula>
    </cfRule>
  </conditionalFormatting>
  <conditionalFormatting sqref="R17:S17">
    <cfRule type="expression" dxfId="2928" priority="198" stopIfTrue="1">
      <formula>$AE$2&lt;&gt;2</formula>
    </cfRule>
  </conditionalFormatting>
  <conditionalFormatting sqref="R17:S17">
    <cfRule type="expression" dxfId="2927" priority="197" stopIfTrue="1">
      <formula>$AE$2&lt;&gt;2</formula>
    </cfRule>
  </conditionalFormatting>
  <conditionalFormatting sqref="T17:U17">
    <cfRule type="expression" dxfId="2926" priority="196" stopIfTrue="1">
      <formula>$AE$2&lt;&gt;2</formula>
    </cfRule>
  </conditionalFormatting>
  <conditionalFormatting sqref="T17:U17">
    <cfRule type="expression" dxfId="2925" priority="195" stopIfTrue="1">
      <formula>$AE$2&lt;&gt;2</formula>
    </cfRule>
  </conditionalFormatting>
  <conditionalFormatting sqref="B18:C18">
    <cfRule type="expression" dxfId="2924" priority="193" stopIfTrue="1">
      <formula>$AE$2&lt;&gt;2</formula>
    </cfRule>
    <cfRule type="expression" dxfId="2923" priority="194" stopIfTrue="1">
      <formula>$AE$2&lt;&gt;2</formula>
    </cfRule>
  </conditionalFormatting>
  <conditionalFormatting sqref="D18:E18">
    <cfRule type="expression" dxfId="2922" priority="191" stopIfTrue="1">
      <formula>$AE$2&lt;&gt;2</formula>
    </cfRule>
    <cfRule type="expression" dxfId="2921" priority="192" stopIfTrue="1">
      <formula>$AE$2&lt;&gt;2</formula>
    </cfRule>
  </conditionalFormatting>
  <conditionalFormatting sqref="F18:G18">
    <cfRule type="expression" dxfId="2920" priority="190" stopIfTrue="1">
      <formula>$AE$2&lt;&gt;2</formula>
    </cfRule>
  </conditionalFormatting>
  <conditionalFormatting sqref="F18:G18">
    <cfRule type="expression" dxfId="2919" priority="189" stopIfTrue="1">
      <formula>$AE$2&lt;&gt;2</formula>
    </cfRule>
  </conditionalFormatting>
  <conditionalFormatting sqref="H18:I18">
    <cfRule type="expression" dxfId="2918" priority="188" stopIfTrue="1">
      <formula>$AE$2&lt;&gt;2</formula>
    </cfRule>
  </conditionalFormatting>
  <conditionalFormatting sqref="H18:I18">
    <cfRule type="expression" dxfId="2917" priority="187" stopIfTrue="1">
      <formula>$AE$2&lt;&gt;2</formula>
    </cfRule>
  </conditionalFormatting>
  <conditionalFormatting sqref="J18:K18">
    <cfRule type="expression" dxfId="2916" priority="186" stopIfTrue="1">
      <formula>$AE$2&lt;&gt;2</formula>
    </cfRule>
  </conditionalFormatting>
  <conditionalFormatting sqref="J18:K18">
    <cfRule type="expression" dxfId="2915" priority="185" stopIfTrue="1">
      <formula>$AE$2&lt;&gt;2</formula>
    </cfRule>
  </conditionalFormatting>
  <conditionalFormatting sqref="L18:M18">
    <cfRule type="expression" dxfId="2914" priority="184" stopIfTrue="1">
      <formula>$AE$2&lt;&gt;2</formula>
    </cfRule>
  </conditionalFormatting>
  <conditionalFormatting sqref="L18:M18">
    <cfRule type="expression" dxfId="2913" priority="183" stopIfTrue="1">
      <formula>$AE$2&lt;&gt;2</formula>
    </cfRule>
  </conditionalFormatting>
  <conditionalFormatting sqref="N18:O18">
    <cfRule type="expression" dxfId="2912" priority="182" stopIfTrue="1">
      <formula>$AE$2&lt;&gt;2</formula>
    </cfRule>
  </conditionalFormatting>
  <conditionalFormatting sqref="N18:O18">
    <cfRule type="expression" dxfId="2911" priority="181" stopIfTrue="1">
      <formula>$AE$2&lt;&gt;2</formula>
    </cfRule>
  </conditionalFormatting>
  <conditionalFormatting sqref="P18:Q18">
    <cfRule type="expression" dxfId="2910" priority="180" stopIfTrue="1">
      <formula>$AE$2&lt;&gt;2</formula>
    </cfRule>
  </conditionalFormatting>
  <conditionalFormatting sqref="P18:Q18">
    <cfRule type="expression" dxfId="2909" priority="179" stopIfTrue="1">
      <formula>$AE$2&lt;&gt;2</formula>
    </cfRule>
  </conditionalFormatting>
  <conditionalFormatting sqref="R18:S18">
    <cfRule type="expression" dxfId="2908" priority="178" stopIfTrue="1">
      <formula>$AE$2&lt;&gt;2</formula>
    </cfRule>
  </conditionalFormatting>
  <conditionalFormatting sqref="R18:S18">
    <cfRule type="expression" dxfId="2907" priority="177" stopIfTrue="1">
      <formula>$AE$2&lt;&gt;2</formula>
    </cfRule>
  </conditionalFormatting>
  <conditionalFormatting sqref="T18:U18">
    <cfRule type="expression" dxfId="2906" priority="176" stopIfTrue="1">
      <formula>$AE$2&lt;&gt;2</formula>
    </cfRule>
  </conditionalFormatting>
  <conditionalFormatting sqref="T18:U18">
    <cfRule type="expression" dxfId="2905" priority="175" stopIfTrue="1">
      <formula>$AE$2&lt;&gt;2</formula>
    </cfRule>
  </conditionalFormatting>
  <conditionalFormatting sqref="B19:C19">
    <cfRule type="expression" dxfId="2904" priority="173" stopIfTrue="1">
      <formula>$AE$2&lt;&gt;2</formula>
    </cfRule>
    <cfRule type="expression" dxfId="2903" priority="174" stopIfTrue="1">
      <formula>$AE$2&lt;&gt;2</formula>
    </cfRule>
  </conditionalFormatting>
  <conditionalFormatting sqref="D19:E19">
    <cfRule type="expression" dxfId="2902" priority="171" stopIfTrue="1">
      <formula>$AE$2&lt;&gt;2</formula>
    </cfRule>
    <cfRule type="expression" dxfId="2901" priority="172" stopIfTrue="1">
      <formula>$AE$2&lt;&gt;2</formula>
    </cfRule>
  </conditionalFormatting>
  <conditionalFormatting sqref="F19:G19">
    <cfRule type="expression" dxfId="2900" priority="170" stopIfTrue="1">
      <formula>$AE$2&lt;&gt;2</formula>
    </cfRule>
  </conditionalFormatting>
  <conditionalFormatting sqref="F19:G19">
    <cfRule type="expression" dxfId="2899" priority="169" stopIfTrue="1">
      <formula>$AE$2&lt;&gt;2</formula>
    </cfRule>
  </conditionalFormatting>
  <conditionalFormatting sqref="H19:I19">
    <cfRule type="expression" dxfId="2898" priority="168" stopIfTrue="1">
      <formula>$AE$2&lt;&gt;2</formula>
    </cfRule>
  </conditionalFormatting>
  <conditionalFormatting sqref="H19:I19">
    <cfRule type="expression" dxfId="2897" priority="167" stopIfTrue="1">
      <formula>$AE$2&lt;&gt;2</formula>
    </cfRule>
  </conditionalFormatting>
  <conditionalFormatting sqref="J19:K19">
    <cfRule type="expression" dxfId="2896" priority="166" stopIfTrue="1">
      <formula>$AE$2&lt;&gt;2</formula>
    </cfRule>
  </conditionalFormatting>
  <conditionalFormatting sqref="J19:K19">
    <cfRule type="expression" dxfId="2895" priority="165" stopIfTrue="1">
      <formula>$AE$2&lt;&gt;2</formula>
    </cfRule>
  </conditionalFormatting>
  <conditionalFormatting sqref="L19:M19">
    <cfRule type="expression" dxfId="2894" priority="164" stopIfTrue="1">
      <formula>$AE$2&lt;&gt;2</formula>
    </cfRule>
  </conditionalFormatting>
  <conditionalFormatting sqref="L19:M19">
    <cfRule type="expression" dxfId="2893" priority="163" stopIfTrue="1">
      <formula>$AE$2&lt;&gt;2</formula>
    </cfRule>
  </conditionalFormatting>
  <conditionalFormatting sqref="N19:O19">
    <cfRule type="expression" dxfId="2892" priority="162" stopIfTrue="1">
      <formula>$AE$2&lt;&gt;2</formula>
    </cfRule>
  </conditionalFormatting>
  <conditionalFormatting sqref="N19:O19">
    <cfRule type="expression" dxfId="2891" priority="161" stopIfTrue="1">
      <formula>$AE$2&lt;&gt;2</formula>
    </cfRule>
  </conditionalFormatting>
  <conditionalFormatting sqref="P19:Q19">
    <cfRule type="expression" dxfId="2890" priority="160" stopIfTrue="1">
      <formula>$AE$2&lt;&gt;2</formula>
    </cfRule>
  </conditionalFormatting>
  <conditionalFormatting sqref="P19:Q19">
    <cfRule type="expression" dxfId="2889" priority="159" stopIfTrue="1">
      <formula>$AE$2&lt;&gt;2</formula>
    </cfRule>
  </conditionalFormatting>
  <conditionalFormatting sqref="R19:S19">
    <cfRule type="expression" dxfId="2888" priority="158" stopIfTrue="1">
      <formula>$AE$2&lt;&gt;2</formula>
    </cfRule>
  </conditionalFormatting>
  <conditionalFormatting sqref="R19:S19">
    <cfRule type="expression" dxfId="2887" priority="157" stopIfTrue="1">
      <formula>$AE$2&lt;&gt;2</formula>
    </cfRule>
  </conditionalFormatting>
  <conditionalFormatting sqref="T19:U19">
    <cfRule type="expression" dxfId="2886" priority="156" stopIfTrue="1">
      <formula>$AE$2&lt;&gt;2</formula>
    </cfRule>
  </conditionalFormatting>
  <conditionalFormatting sqref="T19:U19">
    <cfRule type="expression" dxfId="2885" priority="155" stopIfTrue="1">
      <formula>$AE$2&lt;&gt;2</formula>
    </cfRule>
  </conditionalFormatting>
  <conditionalFormatting sqref="J26:M26">
    <cfRule type="expression" dxfId="2884" priority="154" stopIfTrue="1">
      <formula>$AE$2&lt;&gt;2</formula>
    </cfRule>
  </conditionalFormatting>
  <conditionalFormatting sqref="J26:M26">
    <cfRule type="expression" dxfId="2883" priority="153" stopIfTrue="1">
      <formula>$AE$2&lt;&gt;2</formula>
    </cfRule>
  </conditionalFormatting>
  <conditionalFormatting sqref="J26:M26">
    <cfRule type="expression" dxfId="2882" priority="152" stopIfTrue="1">
      <formula>$AE$2&lt;&gt;2</formula>
    </cfRule>
  </conditionalFormatting>
  <conditionalFormatting sqref="J26:M26">
    <cfRule type="expression" dxfId="2881" priority="151" stopIfTrue="1">
      <formula>$AE$2&lt;&gt;2</formula>
    </cfRule>
  </conditionalFormatting>
  <conditionalFormatting sqref="N26:O26">
    <cfRule type="expression" dxfId="2880" priority="150" stopIfTrue="1">
      <formula>$AE$2&lt;&gt;2</formula>
    </cfRule>
  </conditionalFormatting>
  <conditionalFormatting sqref="N26:O26">
    <cfRule type="expression" dxfId="2879" priority="149" stopIfTrue="1">
      <formula>$AE$2&lt;&gt;2</formula>
    </cfRule>
  </conditionalFormatting>
  <conditionalFormatting sqref="P26:Q26">
    <cfRule type="expression" dxfId="2878" priority="148" stopIfTrue="1">
      <formula>$AE$2&lt;&gt;2</formula>
    </cfRule>
  </conditionalFormatting>
  <conditionalFormatting sqref="P26:Q26">
    <cfRule type="expression" dxfId="2877" priority="147" stopIfTrue="1">
      <formula>$AE$2&lt;&gt;2</formula>
    </cfRule>
  </conditionalFormatting>
  <conditionalFormatting sqref="R26:S26">
    <cfRule type="expression" dxfId="2876" priority="146" stopIfTrue="1">
      <formula>$AE$2&lt;&gt;2</formula>
    </cfRule>
  </conditionalFormatting>
  <conditionalFormatting sqref="R26:S26">
    <cfRule type="expression" dxfId="2875" priority="145" stopIfTrue="1">
      <formula>$AE$2&lt;&gt;2</formula>
    </cfRule>
  </conditionalFormatting>
  <conditionalFormatting sqref="T26:U26">
    <cfRule type="expression" dxfId="2874" priority="144" stopIfTrue="1">
      <formula>$AE$2&lt;&gt;2</formula>
    </cfRule>
  </conditionalFormatting>
  <conditionalFormatting sqref="T26:U26">
    <cfRule type="expression" dxfId="2873" priority="143" stopIfTrue="1">
      <formula>$AE$2&lt;&gt;2</formula>
    </cfRule>
  </conditionalFormatting>
  <conditionalFormatting sqref="J27:M27">
    <cfRule type="expression" dxfId="2872" priority="142" stopIfTrue="1">
      <formula>$AE$2&lt;&gt;2</formula>
    </cfRule>
  </conditionalFormatting>
  <conditionalFormatting sqref="J27:M27">
    <cfRule type="expression" dxfId="2871" priority="141" stopIfTrue="1">
      <formula>$AE$2&lt;&gt;2</formula>
    </cfRule>
  </conditionalFormatting>
  <conditionalFormatting sqref="J27:M27">
    <cfRule type="expression" dxfId="2870" priority="140" stopIfTrue="1">
      <formula>$AE$2&lt;&gt;2</formula>
    </cfRule>
  </conditionalFormatting>
  <conditionalFormatting sqref="J27:M27">
    <cfRule type="expression" dxfId="2869" priority="139" stopIfTrue="1">
      <formula>$AE$2&lt;&gt;2</formula>
    </cfRule>
  </conditionalFormatting>
  <conditionalFormatting sqref="N27:O27">
    <cfRule type="expression" dxfId="2868" priority="138" stopIfTrue="1">
      <formula>$AE$2&lt;&gt;2</formula>
    </cfRule>
  </conditionalFormatting>
  <conditionalFormatting sqref="N27:O27">
    <cfRule type="expression" dxfId="2867" priority="137" stopIfTrue="1">
      <formula>$AE$2&lt;&gt;2</formula>
    </cfRule>
  </conditionalFormatting>
  <conditionalFormatting sqref="P27:Q27">
    <cfRule type="expression" dxfId="2866" priority="136" stopIfTrue="1">
      <formula>$AE$2&lt;&gt;2</formula>
    </cfRule>
  </conditionalFormatting>
  <conditionalFormatting sqref="P27:Q27">
    <cfRule type="expression" dxfId="2865" priority="135" stopIfTrue="1">
      <formula>$AE$2&lt;&gt;2</formula>
    </cfRule>
  </conditionalFormatting>
  <conditionalFormatting sqref="R27:S27">
    <cfRule type="expression" dxfId="2864" priority="134" stopIfTrue="1">
      <formula>$AE$2&lt;&gt;2</formula>
    </cfRule>
  </conditionalFormatting>
  <conditionalFormatting sqref="R27:S27">
    <cfRule type="expression" dxfId="2863" priority="133" stopIfTrue="1">
      <formula>$AE$2&lt;&gt;2</formula>
    </cfRule>
  </conditionalFormatting>
  <conditionalFormatting sqref="T27:U27">
    <cfRule type="expression" dxfId="2862" priority="132" stopIfTrue="1">
      <formula>$AE$2&lt;&gt;2</formula>
    </cfRule>
  </conditionalFormatting>
  <conditionalFormatting sqref="T27:U27">
    <cfRule type="expression" dxfId="2861" priority="131" stopIfTrue="1">
      <formula>$AE$2&lt;&gt;2</formula>
    </cfRule>
  </conditionalFormatting>
  <conditionalFormatting sqref="J28:M28">
    <cfRule type="expression" dxfId="2860" priority="130" stopIfTrue="1">
      <formula>$AE$2&lt;&gt;2</formula>
    </cfRule>
  </conditionalFormatting>
  <conditionalFormatting sqref="J28:M28">
    <cfRule type="expression" dxfId="2859" priority="129" stopIfTrue="1">
      <formula>$AE$2&lt;&gt;2</formula>
    </cfRule>
  </conditionalFormatting>
  <conditionalFormatting sqref="J28:M28">
    <cfRule type="expression" dxfId="2858" priority="128" stopIfTrue="1">
      <formula>$AE$2&lt;&gt;2</formula>
    </cfRule>
  </conditionalFormatting>
  <conditionalFormatting sqref="J28:M28">
    <cfRule type="expression" dxfId="2857" priority="127" stopIfTrue="1">
      <formula>$AE$2&lt;&gt;2</formula>
    </cfRule>
  </conditionalFormatting>
  <conditionalFormatting sqref="N28:O28">
    <cfRule type="expression" dxfId="2856" priority="126" stopIfTrue="1">
      <formula>$AE$2&lt;&gt;2</formula>
    </cfRule>
  </conditionalFormatting>
  <conditionalFormatting sqref="N28:O28">
    <cfRule type="expression" dxfId="2855" priority="125" stopIfTrue="1">
      <formula>$AE$2&lt;&gt;2</formula>
    </cfRule>
  </conditionalFormatting>
  <conditionalFormatting sqref="P28:Q28">
    <cfRule type="expression" dxfId="2854" priority="124" stopIfTrue="1">
      <formula>$AE$2&lt;&gt;2</formula>
    </cfRule>
  </conditionalFormatting>
  <conditionalFormatting sqref="P28:Q28">
    <cfRule type="expression" dxfId="2853" priority="123" stopIfTrue="1">
      <formula>$AE$2&lt;&gt;2</formula>
    </cfRule>
  </conditionalFormatting>
  <conditionalFormatting sqref="R28:S28">
    <cfRule type="expression" dxfId="2852" priority="122" stopIfTrue="1">
      <formula>$AE$2&lt;&gt;2</formula>
    </cfRule>
  </conditionalFormatting>
  <conditionalFormatting sqref="R28:S28">
    <cfRule type="expression" dxfId="2851" priority="121" stopIfTrue="1">
      <formula>$AE$2&lt;&gt;2</formula>
    </cfRule>
  </conditionalFormatting>
  <conditionalFormatting sqref="T28:U28">
    <cfRule type="expression" dxfId="2850" priority="120" stopIfTrue="1">
      <formula>$AE$2&lt;&gt;2</formula>
    </cfRule>
  </conditionalFormatting>
  <conditionalFormatting sqref="T28:U28">
    <cfRule type="expression" dxfId="2849" priority="119" stopIfTrue="1">
      <formula>$AE$2&lt;&gt;2</formula>
    </cfRule>
  </conditionalFormatting>
  <conditionalFormatting sqref="J35:K35">
    <cfRule type="expression" dxfId="2848" priority="118" stopIfTrue="1">
      <formula>$AE$2&lt;&gt;2</formula>
    </cfRule>
  </conditionalFormatting>
  <conditionalFormatting sqref="J35:K35">
    <cfRule type="expression" dxfId="2847" priority="117" stopIfTrue="1">
      <formula>$AE$2&lt;&gt;2</formula>
    </cfRule>
  </conditionalFormatting>
  <conditionalFormatting sqref="L35:M35">
    <cfRule type="expression" dxfId="2846" priority="116" stopIfTrue="1">
      <formula>$AE$2&lt;&gt;2</formula>
    </cfRule>
  </conditionalFormatting>
  <conditionalFormatting sqref="L35:M35">
    <cfRule type="expression" dxfId="2845" priority="115" stopIfTrue="1">
      <formula>$AE$2&lt;&gt;2</formula>
    </cfRule>
  </conditionalFormatting>
  <conditionalFormatting sqref="N35:O35">
    <cfRule type="expression" dxfId="2844" priority="114" stopIfTrue="1">
      <formula>$AE$2&lt;&gt;2</formula>
    </cfRule>
  </conditionalFormatting>
  <conditionalFormatting sqref="N35:O35">
    <cfRule type="expression" dxfId="2843" priority="113" stopIfTrue="1">
      <formula>$AE$2&lt;&gt;2</formula>
    </cfRule>
  </conditionalFormatting>
  <conditionalFormatting sqref="R35:S35">
    <cfRule type="expression" dxfId="2842" priority="112" stopIfTrue="1">
      <formula>$AE$2&lt;&gt;2</formula>
    </cfRule>
  </conditionalFormatting>
  <conditionalFormatting sqref="R35:S35">
    <cfRule type="expression" dxfId="2841" priority="111" stopIfTrue="1">
      <formula>$AE$2&lt;&gt;2</formula>
    </cfRule>
  </conditionalFormatting>
  <conditionalFormatting sqref="J36:K36">
    <cfRule type="expression" dxfId="2840" priority="110" stopIfTrue="1">
      <formula>$AE$2&lt;&gt;2</formula>
    </cfRule>
  </conditionalFormatting>
  <conditionalFormatting sqref="J36:K36">
    <cfRule type="expression" dxfId="2839" priority="109" stopIfTrue="1">
      <formula>$AE$2&lt;&gt;2</formula>
    </cfRule>
  </conditionalFormatting>
  <conditionalFormatting sqref="L36:M36">
    <cfRule type="expression" dxfId="2838" priority="108" stopIfTrue="1">
      <formula>$AE$2&lt;&gt;2</formula>
    </cfRule>
  </conditionalFormatting>
  <conditionalFormatting sqref="L36:M36">
    <cfRule type="expression" dxfId="2837" priority="107" stopIfTrue="1">
      <formula>$AE$2&lt;&gt;2</formula>
    </cfRule>
  </conditionalFormatting>
  <conditionalFormatting sqref="N36:O36">
    <cfRule type="expression" dxfId="2836" priority="106" stopIfTrue="1">
      <formula>$AE$2&lt;&gt;2</formula>
    </cfRule>
  </conditionalFormatting>
  <conditionalFormatting sqref="N36:O36">
    <cfRule type="expression" dxfId="2835" priority="105" stopIfTrue="1">
      <formula>$AE$2&lt;&gt;2</formula>
    </cfRule>
  </conditionalFormatting>
  <conditionalFormatting sqref="R36:S36">
    <cfRule type="expression" dxfId="2834" priority="104" stopIfTrue="1">
      <formula>$AE$2&lt;&gt;2</formula>
    </cfRule>
  </conditionalFormatting>
  <conditionalFormatting sqref="R36:S36">
    <cfRule type="expression" dxfId="2833" priority="103" stopIfTrue="1">
      <formula>$AE$2&lt;&gt;2</formula>
    </cfRule>
  </conditionalFormatting>
  <conditionalFormatting sqref="J37:K37">
    <cfRule type="expression" dxfId="2832" priority="102" stopIfTrue="1">
      <formula>$AE$2&lt;&gt;2</formula>
    </cfRule>
  </conditionalFormatting>
  <conditionalFormatting sqref="J37:K37">
    <cfRule type="expression" dxfId="2831" priority="101" stopIfTrue="1">
      <formula>$AE$2&lt;&gt;2</formula>
    </cfRule>
  </conditionalFormatting>
  <conditionalFormatting sqref="L37:M37">
    <cfRule type="expression" dxfId="2830" priority="100" stopIfTrue="1">
      <formula>$AE$2&lt;&gt;2</formula>
    </cfRule>
  </conditionalFormatting>
  <conditionalFormatting sqref="L37:M37">
    <cfRule type="expression" dxfId="2829" priority="99" stopIfTrue="1">
      <formula>$AE$2&lt;&gt;2</formula>
    </cfRule>
  </conditionalFormatting>
  <conditionalFormatting sqref="N37:O37">
    <cfRule type="expression" dxfId="2828" priority="98" stopIfTrue="1">
      <formula>$AE$2&lt;&gt;2</formula>
    </cfRule>
  </conditionalFormatting>
  <conditionalFormatting sqref="N37:O37">
    <cfRule type="expression" dxfId="2827" priority="97" stopIfTrue="1">
      <formula>$AE$2&lt;&gt;2</formula>
    </cfRule>
  </conditionalFormatting>
  <conditionalFormatting sqref="R37:S37">
    <cfRule type="expression" dxfId="2826" priority="96" stopIfTrue="1">
      <formula>$AE$2&lt;&gt;2</formula>
    </cfRule>
  </conditionalFormatting>
  <conditionalFormatting sqref="R37:S37">
    <cfRule type="expression" dxfId="2825" priority="95" stopIfTrue="1">
      <formula>$AE$2&lt;&gt;2</formula>
    </cfRule>
  </conditionalFormatting>
  <conditionalFormatting sqref="J38:K38">
    <cfRule type="expression" dxfId="2824" priority="94" stopIfTrue="1">
      <formula>$AE$2&lt;&gt;2</formula>
    </cfRule>
  </conditionalFormatting>
  <conditionalFormatting sqref="J38:K38">
    <cfRule type="expression" dxfId="2823" priority="93" stopIfTrue="1">
      <formula>$AE$2&lt;&gt;2</formula>
    </cfRule>
  </conditionalFormatting>
  <conditionalFormatting sqref="L38:M38">
    <cfRule type="expression" dxfId="2822" priority="92" stopIfTrue="1">
      <formula>$AE$2&lt;&gt;2</formula>
    </cfRule>
  </conditionalFormatting>
  <conditionalFormatting sqref="L38:M38">
    <cfRule type="expression" dxfId="2821" priority="91" stopIfTrue="1">
      <formula>$AE$2&lt;&gt;2</formula>
    </cfRule>
  </conditionalFormatting>
  <conditionalFormatting sqref="N38:O38">
    <cfRule type="expression" dxfId="2820" priority="90" stopIfTrue="1">
      <formula>$AE$2&lt;&gt;2</formula>
    </cfRule>
  </conditionalFormatting>
  <conditionalFormatting sqref="N38:O38">
    <cfRule type="expression" dxfId="2819" priority="89" stopIfTrue="1">
      <formula>$AE$2&lt;&gt;2</formula>
    </cfRule>
  </conditionalFormatting>
  <conditionalFormatting sqref="R38:S38">
    <cfRule type="expression" dxfId="2818" priority="88" stopIfTrue="1">
      <formula>$AE$2&lt;&gt;2</formula>
    </cfRule>
  </conditionalFormatting>
  <conditionalFormatting sqref="R38:S38">
    <cfRule type="expression" dxfId="2817" priority="87" stopIfTrue="1">
      <formula>$AE$2&lt;&gt;2</formula>
    </cfRule>
  </conditionalFormatting>
  <conditionalFormatting sqref="J39:K39">
    <cfRule type="expression" dxfId="2816" priority="86" stopIfTrue="1">
      <formula>$AE$2&lt;&gt;2</formula>
    </cfRule>
  </conditionalFormatting>
  <conditionalFormatting sqref="J39:K39">
    <cfRule type="expression" dxfId="2815" priority="85" stopIfTrue="1">
      <formula>$AE$2&lt;&gt;2</formula>
    </cfRule>
  </conditionalFormatting>
  <conditionalFormatting sqref="L39:M39">
    <cfRule type="expression" dxfId="2814" priority="84" stopIfTrue="1">
      <formula>$AE$2&lt;&gt;2</formula>
    </cfRule>
  </conditionalFormatting>
  <conditionalFormatting sqref="L39:M39">
    <cfRule type="expression" dxfId="2813" priority="83" stopIfTrue="1">
      <formula>$AE$2&lt;&gt;2</formula>
    </cfRule>
  </conditionalFormatting>
  <conditionalFormatting sqref="N39:O39">
    <cfRule type="expression" dxfId="2812" priority="82" stopIfTrue="1">
      <formula>$AE$2&lt;&gt;2</formula>
    </cfRule>
  </conditionalFormatting>
  <conditionalFormatting sqref="N39:O39">
    <cfRule type="expression" dxfId="2811" priority="81" stopIfTrue="1">
      <formula>$AE$2&lt;&gt;2</formula>
    </cfRule>
  </conditionalFormatting>
  <conditionalFormatting sqref="R39:S39">
    <cfRule type="expression" dxfId="2810" priority="80" stopIfTrue="1">
      <formula>$AE$2&lt;&gt;2</formula>
    </cfRule>
  </conditionalFormatting>
  <conditionalFormatting sqref="R39:S39">
    <cfRule type="expression" dxfId="2809" priority="79" stopIfTrue="1">
      <formula>$AE$2&lt;&gt;2</formula>
    </cfRule>
  </conditionalFormatting>
  <conditionalFormatting sqref="V8:W8">
    <cfRule type="expression" dxfId="2808" priority="78">
      <formula>$AE$2&lt;&gt;2</formula>
    </cfRule>
  </conditionalFormatting>
  <conditionalFormatting sqref="X8:Y8">
    <cfRule type="expression" dxfId="2807" priority="77">
      <formula>$AE$2&lt;&gt;2</formula>
    </cfRule>
  </conditionalFormatting>
  <conditionalFormatting sqref="Z8:AA8">
    <cfRule type="expression" dxfId="2806" priority="76">
      <formula>$AE$2&lt;&gt;2</formula>
    </cfRule>
  </conditionalFormatting>
  <conditionalFormatting sqref="V9:W9">
    <cfRule type="expression" dxfId="2805" priority="75">
      <formula>$AE$2&lt;&gt;2</formula>
    </cfRule>
  </conditionalFormatting>
  <conditionalFormatting sqref="X9:Y9">
    <cfRule type="expression" dxfId="2804" priority="74">
      <formula>$AE$2&lt;&gt;2</formula>
    </cfRule>
  </conditionalFormatting>
  <conditionalFormatting sqref="Z9:AA9">
    <cfRule type="expression" dxfId="2803" priority="73">
      <formula>$AE$2&lt;&gt;2</formula>
    </cfRule>
  </conditionalFormatting>
  <conditionalFormatting sqref="V10:W10">
    <cfRule type="expression" dxfId="2802" priority="72">
      <formula>$AE$2&lt;&gt;2</formula>
    </cfRule>
  </conditionalFormatting>
  <conditionalFormatting sqref="X10:Y10">
    <cfRule type="expression" dxfId="2801" priority="71">
      <formula>$AE$2&lt;&gt;2</formula>
    </cfRule>
  </conditionalFormatting>
  <conditionalFormatting sqref="Z10:AA10">
    <cfRule type="expression" dxfId="2800" priority="70">
      <formula>$AE$2&lt;&gt;2</formula>
    </cfRule>
  </conditionalFormatting>
  <conditionalFormatting sqref="V11:W11">
    <cfRule type="expression" dxfId="2799" priority="69">
      <formula>$AE$2&lt;&gt;2</formula>
    </cfRule>
  </conditionalFormatting>
  <conditionalFormatting sqref="X11:Y11">
    <cfRule type="expression" dxfId="2798" priority="68">
      <formula>$AE$2&lt;&gt;2</formula>
    </cfRule>
  </conditionalFormatting>
  <conditionalFormatting sqref="Z11:AA11">
    <cfRule type="expression" dxfId="2797" priority="67">
      <formula>$AE$2&lt;&gt;2</formula>
    </cfRule>
  </conditionalFormatting>
  <conditionalFormatting sqref="V12:W12">
    <cfRule type="expression" dxfId="2796" priority="66">
      <formula>$AE$2&lt;&gt;2</formula>
    </cfRule>
  </conditionalFormatting>
  <conditionalFormatting sqref="X12:Y12">
    <cfRule type="expression" dxfId="2795" priority="65">
      <formula>$AE$2&lt;&gt;2</formula>
    </cfRule>
  </conditionalFormatting>
  <conditionalFormatting sqref="Z12:AA12">
    <cfRule type="expression" dxfId="2794" priority="64">
      <formula>$AE$2&lt;&gt;2</formula>
    </cfRule>
  </conditionalFormatting>
  <conditionalFormatting sqref="V13:W13">
    <cfRule type="expression" dxfId="2793" priority="63">
      <formula>$AE$2&lt;&gt;2</formula>
    </cfRule>
  </conditionalFormatting>
  <conditionalFormatting sqref="X13:Y13">
    <cfRule type="expression" dxfId="2792" priority="62">
      <formula>$AE$2&lt;&gt;2</formula>
    </cfRule>
  </conditionalFormatting>
  <conditionalFormatting sqref="Z13:AA13">
    <cfRule type="expression" dxfId="2791" priority="61">
      <formula>$AE$2&lt;&gt;2</formula>
    </cfRule>
  </conditionalFormatting>
  <conditionalFormatting sqref="V14:W14">
    <cfRule type="expression" dxfId="2790" priority="60">
      <formula>$AE$2&lt;&gt;2</formula>
    </cfRule>
  </conditionalFormatting>
  <conditionalFormatting sqref="X14:Y14">
    <cfRule type="expression" dxfId="2789" priority="59">
      <formula>$AE$2&lt;&gt;2</formula>
    </cfRule>
  </conditionalFormatting>
  <conditionalFormatting sqref="Z14:AA14">
    <cfRule type="expression" dxfId="2788" priority="58">
      <formula>$AE$2&lt;&gt;2</formula>
    </cfRule>
  </conditionalFormatting>
  <conditionalFormatting sqref="V15:W15">
    <cfRule type="expression" dxfId="2787" priority="57">
      <formula>$AE$2&lt;&gt;2</formula>
    </cfRule>
  </conditionalFormatting>
  <conditionalFormatting sqref="X15:Y15">
    <cfRule type="expression" dxfId="2786" priority="56">
      <formula>$AE$2&lt;&gt;2</formula>
    </cfRule>
  </conditionalFormatting>
  <conditionalFormatting sqref="Z15:AA15">
    <cfRule type="expression" dxfId="2785" priority="55">
      <formula>$AE$2&lt;&gt;2</formula>
    </cfRule>
  </conditionalFormatting>
  <conditionalFormatting sqref="V16:W16">
    <cfRule type="expression" dxfId="2784" priority="54">
      <formula>$AE$2&lt;&gt;2</formula>
    </cfRule>
  </conditionalFormatting>
  <conditionalFormatting sqref="X16:Y16">
    <cfRule type="expression" dxfId="2783" priority="53">
      <formula>$AE$2&lt;&gt;2</formula>
    </cfRule>
  </conditionalFormatting>
  <conditionalFormatting sqref="Z16:AA16">
    <cfRule type="expression" dxfId="2782" priority="52">
      <formula>$AE$2&lt;&gt;2</formula>
    </cfRule>
  </conditionalFormatting>
  <conditionalFormatting sqref="V17:W17">
    <cfRule type="expression" dxfId="2781" priority="51">
      <formula>$AE$2&lt;&gt;2</formula>
    </cfRule>
  </conditionalFormatting>
  <conditionalFormatting sqref="X17:Y17">
    <cfRule type="expression" dxfId="2780" priority="50">
      <formula>$AE$2&lt;&gt;2</formula>
    </cfRule>
  </conditionalFormatting>
  <conditionalFormatting sqref="Z17:AA17">
    <cfRule type="expression" dxfId="2779" priority="49">
      <formula>$AE$2&lt;&gt;2</formula>
    </cfRule>
  </conditionalFormatting>
  <conditionalFormatting sqref="V18:W18">
    <cfRule type="expression" dxfId="2778" priority="48">
      <formula>$AE$2&lt;&gt;2</formula>
    </cfRule>
  </conditionalFormatting>
  <conditionalFormatting sqref="X18:Y18">
    <cfRule type="expression" dxfId="2777" priority="47">
      <formula>$AE$2&lt;&gt;2</formula>
    </cfRule>
  </conditionalFormatting>
  <conditionalFormatting sqref="Z18:AA18">
    <cfRule type="expression" dxfId="2776" priority="46">
      <formula>$AE$2&lt;&gt;2</formula>
    </cfRule>
  </conditionalFormatting>
  <conditionalFormatting sqref="V19:W19">
    <cfRule type="expression" dxfId="2775" priority="45">
      <formula>$AE$2&lt;&gt;2</formula>
    </cfRule>
  </conditionalFormatting>
  <conditionalFormatting sqref="X19:Y19">
    <cfRule type="expression" dxfId="2774" priority="44">
      <formula>$AE$2&lt;&gt;2</formula>
    </cfRule>
  </conditionalFormatting>
  <conditionalFormatting sqref="Z19:AA19">
    <cfRule type="expression" dxfId="2773" priority="43">
      <formula>$AE$2&lt;&gt;2</formula>
    </cfRule>
  </conditionalFormatting>
  <conditionalFormatting sqref="V26:W26">
    <cfRule type="expression" dxfId="2772" priority="42">
      <formula>$AE$2&lt;&gt;2</formula>
    </cfRule>
  </conditionalFormatting>
  <conditionalFormatting sqref="X26:Y26">
    <cfRule type="expression" dxfId="2771" priority="41">
      <formula>$AE$2&lt;&gt;2</formula>
    </cfRule>
  </conditionalFormatting>
  <conditionalFormatting sqref="Z26:AA26">
    <cfRule type="expression" dxfId="2770" priority="40">
      <formula>$AE$2&lt;&gt;2</formula>
    </cfRule>
  </conditionalFormatting>
  <conditionalFormatting sqref="V27:W27">
    <cfRule type="expression" dxfId="2769" priority="39">
      <formula>$AE$2&lt;&gt;2</formula>
    </cfRule>
  </conditionalFormatting>
  <conditionalFormatting sqref="X27:Y27">
    <cfRule type="expression" dxfId="2768" priority="38">
      <formula>$AE$2&lt;&gt;2</formula>
    </cfRule>
  </conditionalFormatting>
  <conditionalFormatting sqref="Z27:AA27">
    <cfRule type="expression" dxfId="2767" priority="37">
      <formula>$AE$2&lt;&gt;2</formula>
    </cfRule>
  </conditionalFormatting>
  <conditionalFormatting sqref="V28:W28">
    <cfRule type="expression" dxfId="2766" priority="36">
      <formula>$AE$2&lt;&gt;2</formula>
    </cfRule>
  </conditionalFormatting>
  <conditionalFormatting sqref="X28:Y28">
    <cfRule type="expression" dxfId="2765" priority="35">
      <formula>$AE$2&lt;&gt;2</formula>
    </cfRule>
  </conditionalFormatting>
  <conditionalFormatting sqref="Z28:AA28">
    <cfRule type="expression" dxfId="2764" priority="34">
      <formula>$AE$2&lt;&gt;2</formula>
    </cfRule>
  </conditionalFormatting>
  <conditionalFormatting sqref="V29:W29">
    <cfRule type="expression" dxfId="2763" priority="33">
      <formula>$AE$2&lt;&gt;2</formula>
    </cfRule>
  </conditionalFormatting>
  <conditionalFormatting sqref="X29:Y29">
    <cfRule type="expression" dxfId="2762" priority="32">
      <formula>$AE$2&lt;&gt;2</formula>
    </cfRule>
  </conditionalFormatting>
  <conditionalFormatting sqref="Z29:AA29">
    <cfRule type="expression" dxfId="2761" priority="31">
      <formula>$AE$2&lt;&gt;2</formula>
    </cfRule>
  </conditionalFormatting>
  <conditionalFormatting sqref="P35:Q35">
    <cfRule type="expression" dxfId="2760" priority="30">
      <formula>$AE$2&lt;&gt;2</formula>
    </cfRule>
  </conditionalFormatting>
  <conditionalFormatting sqref="T35:U35">
    <cfRule type="expression" dxfId="2759" priority="29">
      <formula>$AE$2&lt;&gt;2</formula>
    </cfRule>
  </conditionalFormatting>
  <conditionalFormatting sqref="V35:W35">
    <cfRule type="expression" dxfId="2758" priority="28">
      <formula>$AE$2&lt;&gt;2</formula>
    </cfRule>
  </conditionalFormatting>
  <conditionalFormatting sqref="X35:Y35">
    <cfRule type="expression" dxfId="2757" priority="27">
      <formula>$AE$2&lt;&gt;2</formula>
    </cfRule>
  </conditionalFormatting>
  <conditionalFormatting sqref="P36:Q36">
    <cfRule type="expression" dxfId="2756" priority="26">
      <formula>$AE$2&lt;&gt;2</formula>
    </cfRule>
  </conditionalFormatting>
  <conditionalFormatting sqref="T36:U36">
    <cfRule type="expression" dxfId="2755" priority="25">
      <formula>$AE$2&lt;&gt;2</formula>
    </cfRule>
  </conditionalFormatting>
  <conditionalFormatting sqref="V36:W36">
    <cfRule type="expression" dxfId="2754" priority="24">
      <formula>$AE$2&lt;&gt;2</formula>
    </cfRule>
  </conditionalFormatting>
  <conditionalFormatting sqref="X36:Y36">
    <cfRule type="expression" dxfId="2753" priority="23">
      <formula>$AE$2&lt;&gt;2</formula>
    </cfRule>
  </conditionalFormatting>
  <conditionalFormatting sqref="P37:Q37">
    <cfRule type="expression" dxfId="2752" priority="22">
      <formula>$AE$2&lt;&gt;2</formula>
    </cfRule>
  </conditionalFormatting>
  <conditionalFormatting sqref="T37:U37">
    <cfRule type="expression" dxfId="2751" priority="21">
      <formula>$AE$2&lt;&gt;2</formula>
    </cfRule>
  </conditionalFormatting>
  <conditionalFormatting sqref="V37:W37">
    <cfRule type="expression" dxfId="2750" priority="20">
      <formula>$AE$2&lt;&gt;2</formula>
    </cfRule>
  </conditionalFormatting>
  <conditionalFormatting sqref="X37:Y37">
    <cfRule type="expression" dxfId="2749" priority="19">
      <formula>$AE$2&lt;&gt;2</formula>
    </cfRule>
  </conditionalFormatting>
  <conditionalFormatting sqref="P38:Q38">
    <cfRule type="expression" dxfId="2748" priority="18">
      <formula>$AE$2&lt;&gt;2</formula>
    </cfRule>
  </conditionalFormatting>
  <conditionalFormatting sqref="T38:U38">
    <cfRule type="expression" dxfId="2747" priority="17">
      <formula>$AE$2&lt;&gt;2</formula>
    </cfRule>
  </conditionalFormatting>
  <conditionalFormatting sqref="V38:W38">
    <cfRule type="expression" dxfId="2746" priority="16">
      <formula>$AE$2&lt;&gt;2</formula>
    </cfRule>
  </conditionalFormatting>
  <conditionalFormatting sqref="X38:Y38">
    <cfRule type="expression" dxfId="2745" priority="15">
      <formula>$AE$2&lt;&gt;2</formula>
    </cfRule>
  </conditionalFormatting>
  <conditionalFormatting sqref="P39:Q39">
    <cfRule type="expression" dxfId="2744" priority="14">
      <formula>$AE$2&lt;&gt;2</formula>
    </cfRule>
  </conditionalFormatting>
  <conditionalFormatting sqref="T39:U39">
    <cfRule type="expression" dxfId="2743" priority="13">
      <formula>$AE$2&lt;&gt;2</formula>
    </cfRule>
  </conditionalFormatting>
  <conditionalFormatting sqref="V39:W39">
    <cfRule type="expression" dxfId="2742" priority="12">
      <formula>$AE$2&lt;&gt;2</formula>
    </cfRule>
  </conditionalFormatting>
  <conditionalFormatting sqref="X39:Y39">
    <cfRule type="expression" dxfId="2741" priority="11">
      <formula>$AE$2&lt;&gt;2</formula>
    </cfRule>
  </conditionalFormatting>
  <conditionalFormatting sqref="T40:U40">
    <cfRule type="expression" dxfId="2740" priority="10">
      <formula>$AE$2&lt;&gt;2</formula>
    </cfRule>
  </conditionalFormatting>
  <conditionalFormatting sqref="V40:W40">
    <cfRule type="expression" dxfId="2739" priority="9">
      <formula>$AE$2&lt;&gt;2</formula>
    </cfRule>
  </conditionalFormatting>
  <conditionalFormatting sqref="X40:Y40">
    <cfRule type="expression" dxfId="2738" priority="8">
      <formula>$AE$2&lt;&gt;2</formula>
    </cfRule>
  </conditionalFormatting>
  <conditionalFormatting sqref="L43:N43">
    <cfRule type="expression" dxfId="2737" priority="7">
      <formula>$AE$2&lt;&gt;2</formula>
    </cfRule>
  </conditionalFormatting>
  <conditionalFormatting sqref="Q43:R43">
    <cfRule type="expression" dxfId="2736" priority="6">
      <formula>$AE$2&lt;&gt;2</formula>
    </cfRule>
  </conditionalFormatting>
  <conditionalFormatting sqref="U43:V43">
    <cfRule type="expression" dxfId="2735" priority="5">
      <formula>$AE$2&lt;&gt;2</formula>
    </cfRule>
  </conditionalFormatting>
  <conditionalFormatting sqref="Y43:Z43">
    <cfRule type="expression" dxfId="2734" priority="4">
      <formula>$AE$2&lt;&gt;2</formula>
    </cfRule>
  </conditionalFormatting>
  <conditionalFormatting sqref="W44:Y44">
    <cfRule type="expression" dxfId="2733" priority="3">
      <formula>$AE$2&lt;&gt;2</formula>
    </cfRule>
  </conditionalFormatting>
  <conditionalFormatting sqref="W45:Y45">
    <cfRule type="expression" dxfId="2732" priority="2">
      <formula>$AE$2&lt;&gt;2</formula>
    </cfRule>
  </conditionalFormatting>
  <conditionalFormatting sqref="W46:Y46">
    <cfRule type="expression" dxfId="2731" priority="1">
      <formula>$AE$2&lt;&gt;2</formula>
    </cfRule>
  </conditionalFormatting>
  <dataValidations count="1">
    <dataValidation type="list" allowBlank="1" showInputMessage="1" showErrorMessage="1" sqref="M14:M19 L8:L19 M8:M11 T26:T28 U26 U28" xr:uid="{00000000-0002-0000-03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7"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228" t="s">
        <v>208</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E2" s="134">
        <f>共通条件・結果!AE2</f>
        <v>1</v>
      </c>
    </row>
    <row r="3" spans="2:41" s="2" customFormat="1" ht="24.95" customHeight="1" thickBot="1">
      <c r="AE3" s="2" t="s">
        <v>279</v>
      </c>
    </row>
    <row r="4" spans="2:41" s="2" customFormat="1" ht="21.95" customHeight="1" thickBot="1">
      <c r="B4" s="4" t="s">
        <v>5</v>
      </c>
      <c r="R4" s="229" t="s">
        <v>33</v>
      </c>
      <c r="S4" s="230"/>
      <c r="T4" s="230"/>
      <c r="U4" s="231"/>
      <c r="V4" s="232" t="b">
        <f>IF(共通条件・結果!AA7="８地域","0.528",IF(共通条件・結果!AA7="７地域",0.49,IF(共通条件・結果!AA7="６地域",0.498,IF(共通条件・結果!AA7="５地域",0.5,IF(共通条件・結果!AA7="４地域",0.508,IF(共通条件・結果!AA7="３地域",0.487,IF(共通条件・結果!AA7="２地域",0.527,IF(共通条件・結果!AA7="１地域",0.56))))))))</f>
        <v>0</v>
      </c>
      <c r="W4" s="233"/>
      <c r="X4" s="232" t="b">
        <f>IF(共通条件・結果!AA7="８地域","-",IF(共通条件・結果!AA7="７地域",0.843,IF(共通条件・結果!AA7="６地域",0.833,IF(共通条件・結果!AA7="５地域",0.846,IF(共通条件・結果!AA7="４地域",0.724,IF(共通条件・結果!AA7="３地域",0.751,IF(共通条件・結果!AA7="２地域",0.766,IF(共通条件・結果!AA7="１地域",0.823))))))))</f>
        <v>0</v>
      </c>
      <c r="Y4" s="233"/>
    </row>
    <row r="5" spans="2:41" s="2" customFormat="1" ht="21.95" customHeight="1">
      <c r="B5" s="234" t="s">
        <v>6</v>
      </c>
      <c r="C5" s="191"/>
      <c r="D5" s="191" t="s">
        <v>142</v>
      </c>
      <c r="E5" s="191"/>
      <c r="F5" s="191"/>
      <c r="G5" s="191"/>
      <c r="H5" s="239" t="s">
        <v>143</v>
      </c>
      <c r="I5" s="191"/>
      <c r="J5" s="239" t="s">
        <v>65</v>
      </c>
      <c r="K5" s="191"/>
      <c r="L5" s="239" t="s">
        <v>9</v>
      </c>
      <c r="M5" s="191"/>
      <c r="N5" s="241" t="s">
        <v>46</v>
      </c>
      <c r="O5" s="242"/>
      <c r="P5" s="242"/>
      <c r="Q5" s="242"/>
      <c r="R5" s="242"/>
      <c r="S5" s="242"/>
      <c r="T5" s="242"/>
      <c r="U5" s="242"/>
      <c r="V5" s="239" t="s">
        <v>144</v>
      </c>
      <c r="W5" s="191"/>
      <c r="X5" s="239" t="s">
        <v>145</v>
      </c>
      <c r="Y5" s="191"/>
      <c r="Z5" s="239" t="s">
        <v>112</v>
      </c>
      <c r="AA5" s="192"/>
    </row>
    <row r="6" spans="2:41" s="2" customFormat="1" ht="21.95" customHeight="1">
      <c r="B6" s="235"/>
      <c r="C6" s="236"/>
      <c r="D6" s="213" t="s">
        <v>8</v>
      </c>
      <c r="E6" s="214"/>
      <c r="F6" s="217" t="s">
        <v>7</v>
      </c>
      <c r="G6" s="218"/>
      <c r="H6" s="236"/>
      <c r="I6" s="236"/>
      <c r="J6" s="240"/>
      <c r="K6" s="236"/>
      <c r="L6" s="240"/>
      <c r="M6" s="236"/>
      <c r="N6" s="221" t="s">
        <v>45</v>
      </c>
      <c r="O6" s="222"/>
      <c r="P6" s="225" t="s">
        <v>146</v>
      </c>
      <c r="Q6" s="226"/>
      <c r="R6" s="226"/>
      <c r="S6" s="226"/>
      <c r="T6" s="226"/>
      <c r="U6" s="227"/>
      <c r="V6" s="240"/>
      <c r="W6" s="236"/>
      <c r="X6" s="240"/>
      <c r="Y6" s="236"/>
      <c r="Z6" s="236"/>
      <c r="AA6" s="260"/>
      <c r="AD6" s="256" t="s">
        <v>49</v>
      </c>
      <c r="AE6" s="256"/>
      <c r="AF6" s="40"/>
      <c r="AG6" s="40"/>
      <c r="AH6" s="256" t="s">
        <v>12</v>
      </c>
      <c r="AI6" s="256"/>
      <c r="AJ6" s="40"/>
      <c r="AK6" s="256" t="s">
        <v>50</v>
      </c>
      <c r="AL6" s="256"/>
      <c r="AN6" s="256" t="s">
        <v>58</v>
      </c>
      <c r="AO6" s="256"/>
    </row>
    <row r="7" spans="2:41" s="2" customFormat="1" ht="21.95" customHeight="1" thickBot="1">
      <c r="B7" s="237"/>
      <c r="C7" s="238"/>
      <c r="D7" s="215"/>
      <c r="E7" s="216"/>
      <c r="F7" s="219"/>
      <c r="G7" s="220"/>
      <c r="H7" s="238"/>
      <c r="I7" s="238"/>
      <c r="J7" s="238"/>
      <c r="K7" s="238"/>
      <c r="L7" s="238"/>
      <c r="M7" s="238"/>
      <c r="N7" s="223"/>
      <c r="O7" s="224"/>
      <c r="P7" s="220" t="s">
        <v>10</v>
      </c>
      <c r="Q7" s="257"/>
      <c r="R7" s="258" t="s">
        <v>11</v>
      </c>
      <c r="S7" s="259"/>
      <c r="T7" s="220" t="s">
        <v>3</v>
      </c>
      <c r="U7" s="257"/>
      <c r="V7" s="238"/>
      <c r="W7" s="238"/>
      <c r="X7" s="238"/>
      <c r="Y7" s="238"/>
      <c r="Z7" s="238"/>
      <c r="AA7" s="261"/>
      <c r="AD7" s="40" t="s">
        <v>4</v>
      </c>
      <c r="AE7" s="40" t="s">
        <v>16</v>
      </c>
      <c r="AF7" s="40"/>
      <c r="AG7" s="40"/>
      <c r="AH7" s="40" t="s">
        <v>4</v>
      </c>
      <c r="AI7" s="40" t="s">
        <v>16</v>
      </c>
      <c r="AJ7" s="40"/>
      <c r="AK7" s="40" t="s">
        <v>4</v>
      </c>
      <c r="AL7" s="40" t="s">
        <v>16</v>
      </c>
      <c r="AN7" s="65" t="s">
        <v>56</v>
      </c>
      <c r="AO7" s="2" t="s">
        <v>54</v>
      </c>
    </row>
    <row r="8" spans="2:41" s="2" customFormat="1" ht="21.95" customHeight="1">
      <c r="B8" s="269"/>
      <c r="C8" s="270"/>
      <c r="D8" s="271"/>
      <c r="E8" s="272"/>
      <c r="F8" s="272"/>
      <c r="G8" s="273"/>
      <c r="H8" s="274"/>
      <c r="I8" s="274"/>
      <c r="J8" s="274"/>
      <c r="K8" s="274"/>
      <c r="L8" s="275"/>
      <c r="M8" s="275"/>
      <c r="N8" s="262"/>
      <c r="O8" s="263"/>
      <c r="P8" s="264"/>
      <c r="Q8" s="265"/>
      <c r="R8" s="266"/>
      <c r="S8" s="267"/>
      <c r="T8" s="268"/>
      <c r="U8" s="264"/>
      <c r="V8" s="243" t="str">
        <f>IF(D8="","",AD8)</f>
        <v/>
      </c>
      <c r="W8" s="243"/>
      <c r="X8" s="243" t="str">
        <f t="shared" ref="X8:X19" si="0">IF(D8="","",IF(ISERROR(AE8),"-",AE8))</f>
        <v/>
      </c>
      <c r="Y8" s="243"/>
      <c r="Z8" s="243" t="str">
        <f>IF(D8="","",D8*F8*AN8)</f>
        <v/>
      </c>
      <c r="AA8" s="244"/>
      <c r="AD8" s="2">
        <f>D8*F8*J8*$V$4*AH8</f>
        <v>0</v>
      </c>
      <c r="AE8" s="2">
        <f>D8*F8*J8*$X$4*AI8</f>
        <v>0</v>
      </c>
      <c r="AG8" s="47" t="b">
        <v>1</v>
      </c>
      <c r="AH8" s="2" t="str">
        <f>IF(AG8=TRUE,"0.93",IF(ISERROR(AK8),"エラー",IF(AK8&gt;0.93,"0.93",AK8)))</f>
        <v>0.93</v>
      </c>
      <c r="AI8" s="2" t="str">
        <f>IF(AG8=TRUE,"0.51",IF(ISERROR(AL8),"エラー",IF(AL8&gt;0.72,"0.72",AL8)))</f>
        <v>0.51</v>
      </c>
      <c r="AK8" s="2" t="e">
        <f>IF(共通条件・結果!$AA$7="８地域",0.01*(16+19*(2*R8+T8)/P8),0.01*(16+24*(2*R8+T8)/P8))</f>
        <v>#DIV/0!</v>
      </c>
      <c r="AL8" s="2" t="e">
        <f>0.01*(5+20*(3*R8+T8)/P8)</f>
        <v>#DIV/0!</v>
      </c>
      <c r="AN8" s="2">
        <f>IF(AO8="FALSE",H8,IF(L8="風除室",1/((1/H8)+0.1),0.5*H8+0.5*(1/((1/H8)+AO8))))</f>
        <v>0</v>
      </c>
      <c r="AO8" s="40" t="str">
        <f t="shared" ref="AO8:AO19" si="1">IF(L8="","FALSE",IF(L8="雨戸",0.1,IF(L8="ｼｬｯﾀｰ",0.1,IF(L8="障子",0.18,IF(L8="風除室",0.1)))))</f>
        <v>FALSE</v>
      </c>
    </row>
    <row r="9" spans="2:41" s="2" customFormat="1" ht="21.95" customHeight="1">
      <c r="B9" s="245"/>
      <c r="C9" s="246"/>
      <c r="D9" s="247"/>
      <c r="E9" s="248"/>
      <c r="F9" s="248"/>
      <c r="G9" s="249"/>
      <c r="H9" s="250"/>
      <c r="I9" s="250"/>
      <c r="J9" s="250"/>
      <c r="K9" s="250"/>
      <c r="L9" s="251"/>
      <c r="M9" s="251"/>
      <c r="N9" s="252"/>
      <c r="O9" s="253"/>
      <c r="P9" s="254"/>
      <c r="Q9" s="255"/>
      <c r="R9" s="281"/>
      <c r="S9" s="282"/>
      <c r="T9" s="280"/>
      <c r="U9" s="254"/>
      <c r="V9" s="278" t="str">
        <f t="shared" ref="V9:V19" si="2">IF(D9="","",AD9)</f>
        <v/>
      </c>
      <c r="W9" s="278"/>
      <c r="X9" s="278" t="str">
        <f t="shared" si="0"/>
        <v/>
      </c>
      <c r="Y9" s="278"/>
      <c r="Z9" s="278" t="str">
        <f t="shared" ref="Z9:Z19" si="3">IF(D9="","",D9*F9*AN9)</f>
        <v/>
      </c>
      <c r="AA9" s="279"/>
      <c r="AD9" s="2">
        <f t="shared" ref="AD9:AD19" si="4">D9*F9*J9*$V$4*AH9</f>
        <v>0</v>
      </c>
      <c r="AE9" s="2">
        <f t="shared" ref="AE9:AE19" si="5">D9*F9*J9*$X$4*AI9</f>
        <v>0</v>
      </c>
      <c r="AG9" s="47" t="b">
        <v>1</v>
      </c>
      <c r="AH9" s="2" t="str">
        <f t="shared" ref="AH9:AH19" si="6">IF(AG9=TRUE,"0.93",IF(ISERROR(AK9),"エラー",IF(AK9&gt;0.93,"0.93",AK9)))</f>
        <v>0.93</v>
      </c>
      <c r="AI9" s="2" t="str">
        <f t="shared" ref="AI9:AI19" si="7">IF(AG9=TRUE,"0.51",IF(ISERROR(AL9),"エラー",IF(AL9&gt;0.72,"0.72",AL9)))</f>
        <v>0.51</v>
      </c>
      <c r="AK9" s="2" t="e">
        <f>IF(共通条件・結果!$AA$7="８地域",0.01*(16+19*(2*R9+T9)/P9),0.01*(16+24*(2*R9+T9)/P9))</f>
        <v>#DIV/0!</v>
      </c>
      <c r="AL9" s="2" t="e">
        <f t="shared" ref="AL9:AL19" si="8">0.01*(5+20*(3*R9+T9)/P9)</f>
        <v>#DIV/0!</v>
      </c>
      <c r="AN9" s="2">
        <f t="shared" ref="AN9:AN19" si="9">IF(AO9="FALSE",H9,IF(L9="風除室",1/((1/H9)+0.1),0.5*H9+0.5*(1/((1/H9)+AO9))))</f>
        <v>0</v>
      </c>
      <c r="AO9" s="40" t="str">
        <f t="shared" si="1"/>
        <v>FALSE</v>
      </c>
    </row>
    <row r="10" spans="2:41" s="2" customFormat="1" ht="21.95" customHeight="1">
      <c r="B10" s="245"/>
      <c r="C10" s="246"/>
      <c r="D10" s="247"/>
      <c r="E10" s="248"/>
      <c r="F10" s="248"/>
      <c r="G10" s="249"/>
      <c r="H10" s="250"/>
      <c r="I10" s="250"/>
      <c r="J10" s="250"/>
      <c r="K10" s="250"/>
      <c r="L10" s="251"/>
      <c r="M10" s="251"/>
      <c r="N10" s="252"/>
      <c r="O10" s="253"/>
      <c r="P10" s="255"/>
      <c r="Q10" s="276"/>
      <c r="R10" s="277"/>
      <c r="S10" s="276"/>
      <c r="T10" s="277"/>
      <c r="U10" s="280"/>
      <c r="V10" s="278" t="str">
        <f t="shared" si="2"/>
        <v/>
      </c>
      <c r="W10" s="278"/>
      <c r="X10" s="278" t="str">
        <f t="shared" si="0"/>
        <v/>
      </c>
      <c r="Y10" s="278"/>
      <c r="Z10" s="278" t="str">
        <f t="shared" si="3"/>
        <v/>
      </c>
      <c r="AA10" s="279"/>
      <c r="AD10" s="2">
        <f t="shared" si="4"/>
        <v>0</v>
      </c>
      <c r="AE10" s="2">
        <f t="shared" si="5"/>
        <v>0</v>
      </c>
      <c r="AG10" s="47" t="b">
        <v>1</v>
      </c>
      <c r="AH10" s="2" t="str">
        <f t="shared" si="6"/>
        <v>0.93</v>
      </c>
      <c r="AI10" s="2" t="str">
        <f t="shared" si="7"/>
        <v>0.51</v>
      </c>
      <c r="AK10" s="2" t="e">
        <f>IF(共通条件・結果!$AA$7="８地域",0.01*(16+19*(2*R10+T10)/P10),0.01*(16+24*(2*R10+T10)/P10))</f>
        <v>#DIV/0!</v>
      </c>
      <c r="AL10" s="2" t="e">
        <f t="shared" si="8"/>
        <v>#DIV/0!</v>
      </c>
      <c r="AN10" s="2">
        <f t="shared" si="9"/>
        <v>0</v>
      </c>
      <c r="AO10" s="40" t="str">
        <f t="shared" si="1"/>
        <v>FALSE</v>
      </c>
    </row>
    <row r="11" spans="2:41" s="2" customFormat="1" ht="21.95" customHeight="1">
      <c r="B11" s="245"/>
      <c r="C11" s="246"/>
      <c r="D11" s="247"/>
      <c r="E11" s="248"/>
      <c r="F11" s="248"/>
      <c r="G11" s="249"/>
      <c r="H11" s="250"/>
      <c r="I11" s="250"/>
      <c r="J11" s="250"/>
      <c r="K11" s="250"/>
      <c r="L11" s="251"/>
      <c r="M11" s="251"/>
      <c r="N11" s="252"/>
      <c r="O11" s="253"/>
      <c r="P11" s="255"/>
      <c r="Q11" s="276"/>
      <c r="R11" s="277"/>
      <c r="S11" s="276"/>
      <c r="T11" s="277"/>
      <c r="U11" s="280"/>
      <c r="V11" s="278" t="str">
        <f t="shared" si="2"/>
        <v/>
      </c>
      <c r="W11" s="278"/>
      <c r="X11" s="278" t="str">
        <f t="shared" si="0"/>
        <v/>
      </c>
      <c r="Y11" s="278"/>
      <c r="Z11" s="278" t="str">
        <f t="shared" si="3"/>
        <v/>
      </c>
      <c r="AA11" s="279"/>
      <c r="AD11" s="2">
        <f t="shared" si="4"/>
        <v>0</v>
      </c>
      <c r="AE11" s="2">
        <f t="shared" si="5"/>
        <v>0</v>
      </c>
      <c r="AG11" s="47" t="b">
        <v>1</v>
      </c>
      <c r="AH11" s="2" t="str">
        <f t="shared" si="6"/>
        <v>0.93</v>
      </c>
      <c r="AI11" s="2" t="str">
        <f t="shared" si="7"/>
        <v>0.51</v>
      </c>
      <c r="AK11" s="2" t="e">
        <f>IF(共通条件・結果!$AA$7="８地域",0.01*(16+19*(2*R11+T11)/P11),0.01*(16+24*(2*R11+T11)/P11))</f>
        <v>#DIV/0!</v>
      </c>
      <c r="AL11" s="2" t="e">
        <f t="shared" si="8"/>
        <v>#DIV/0!</v>
      </c>
      <c r="AN11" s="2">
        <f t="shared" si="9"/>
        <v>0</v>
      </c>
      <c r="AO11" s="40" t="str">
        <f t="shared" si="1"/>
        <v>FALSE</v>
      </c>
    </row>
    <row r="12" spans="2:41" s="2" customFormat="1" ht="21.95" customHeight="1">
      <c r="B12" s="245"/>
      <c r="C12" s="286"/>
      <c r="D12" s="287"/>
      <c r="E12" s="288"/>
      <c r="F12" s="289"/>
      <c r="G12" s="290"/>
      <c r="H12" s="287"/>
      <c r="I12" s="290"/>
      <c r="J12" s="287"/>
      <c r="K12" s="290"/>
      <c r="L12" s="283"/>
      <c r="M12" s="284"/>
      <c r="N12" s="252"/>
      <c r="O12" s="285"/>
      <c r="P12" s="255"/>
      <c r="Q12" s="276"/>
      <c r="R12" s="277"/>
      <c r="S12" s="276"/>
      <c r="T12" s="277"/>
      <c r="U12" s="280"/>
      <c r="V12" s="291" t="str">
        <f t="shared" si="2"/>
        <v/>
      </c>
      <c r="W12" s="293"/>
      <c r="X12" s="291" t="str">
        <f t="shared" si="0"/>
        <v/>
      </c>
      <c r="Y12" s="293"/>
      <c r="Z12" s="291" t="str">
        <f t="shared" si="3"/>
        <v/>
      </c>
      <c r="AA12" s="292"/>
      <c r="AD12" s="2">
        <f t="shared" si="4"/>
        <v>0</v>
      </c>
      <c r="AE12" s="2">
        <f t="shared" si="5"/>
        <v>0</v>
      </c>
      <c r="AG12" s="47" t="b">
        <v>1</v>
      </c>
      <c r="AH12" s="2" t="str">
        <f t="shared" si="6"/>
        <v>0.93</v>
      </c>
      <c r="AI12" s="2" t="str">
        <f t="shared" si="7"/>
        <v>0.51</v>
      </c>
      <c r="AK12" s="2" t="e">
        <f>IF(共通条件・結果!$AA$7="８地域",0.01*(16+19*(2*R12+T12)/P12),0.01*(16+24*(2*R12+T12)/P12))</f>
        <v>#DIV/0!</v>
      </c>
      <c r="AL12" s="2" t="e">
        <f t="shared" si="8"/>
        <v>#DIV/0!</v>
      </c>
      <c r="AN12" s="2">
        <f t="shared" si="9"/>
        <v>0</v>
      </c>
      <c r="AO12" s="40" t="str">
        <f t="shared" si="1"/>
        <v>FALSE</v>
      </c>
    </row>
    <row r="13" spans="2:41" s="2" customFormat="1" ht="21.95" customHeight="1">
      <c r="B13" s="245"/>
      <c r="C13" s="286"/>
      <c r="D13" s="287"/>
      <c r="E13" s="288"/>
      <c r="F13" s="289"/>
      <c r="G13" s="290"/>
      <c r="H13" s="287"/>
      <c r="I13" s="290"/>
      <c r="J13" s="287"/>
      <c r="K13" s="290"/>
      <c r="L13" s="283"/>
      <c r="M13" s="284"/>
      <c r="N13" s="252"/>
      <c r="O13" s="285"/>
      <c r="P13" s="255"/>
      <c r="Q13" s="276"/>
      <c r="R13" s="277"/>
      <c r="S13" s="276"/>
      <c r="T13" s="277"/>
      <c r="U13" s="280"/>
      <c r="V13" s="291" t="str">
        <f t="shared" si="2"/>
        <v/>
      </c>
      <c r="W13" s="293"/>
      <c r="X13" s="291" t="str">
        <f t="shared" si="0"/>
        <v/>
      </c>
      <c r="Y13" s="293"/>
      <c r="Z13" s="291" t="str">
        <f t="shared" si="3"/>
        <v/>
      </c>
      <c r="AA13" s="292"/>
      <c r="AD13" s="2" t="e">
        <f t="shared" si="4"/>
        <v>#VALUE!</v>
      </c>
      <c r="AE13" s="2" t="e">
        <f t="shared" si="5"/>
        <v>#VALUE!</v>
      </c>
      <c r="AG13" s="47" t="b">
        <v>0</v>
      </c>
      <c r="AH13" s="2" t="str">
        <f t="shared" si="6"/>
        <v>エラー</v>
      </c>
      <c r="AI13" s="2" t="str">
        <f t="shared" si="7"/>
        <v>エラー</v>
      </c>
      <c r="AK13" s="2" t="e">
        <f>IF(共通条件・結果!$AA$7="８地域",0.01*(16+19*(2*R13+T13)/P13),0.01*(16+24*(2*R13+T13)/P13))</f>
        <v>#DIV/0!</v>
      </c>
      <c r="AL13" s="2" t="e">
        <f t="shared" si="8"/>
        <v>#DIV/0!</v>
      </c>
      <c r="AN13" s="2">
        <f t="shared" si="9"/>
        <v>0</v>
      </c>
      <c r="AO13" s="40" t="str">
        <f t="shared" si="1"/>
        <v>FALSE</v>
      </c>
    </row>
    <row r="14" spans="2:41" s="2" customFormat="1" ht="21.95" customHeight="1">
      <c r="B14" s="245"/>
      <c r="C14" s="246"/>
      <c r="D14" s="247"/>
      <c r="E14" s="248"/>
      <c r="F14" s="248"/>
      <c r="G14" s="249"/>
      <c r="H14" s="250"/>
      <c r="I14" s="250"/>
      <c r="J14" s="250"/>
      <c r="K14" s="250"/>
      <c r="L14" s="251"/>
      <c r="M14" s="251"/>
      <c r="N14" s="252"/>
      <c r="O14" s="253"/>
      <c r="P14" s="255"/>
      <c r="Q14" s="276"/>
      <c r="R14" s="277"/>
      <c r="S14" s="276"/>
      <c r="T14" s="277"/>
      <c r="U14" s="280"/>
      <c r="V14" s="278" t="str">
        <f t="shared" si="2"/>
        <v/>
      </c>
      <c r="W14" s="278"/>
      <c r="X14" s="278" t="str">
        <f t="shared" si="0"/>
        <v/>
      </c>
      <c r="Y14" s="278"/>
      <c r="Z14" s="278" t="str">
        <f t="shared" si="3"/>
        <v/>
      </c>
      <c r="AA14" s="279"/>
      <c r="AD14" s="2" t="e">
        <f t="shared" si="4"/>
        <v>#VALUE!</v>
      </c>
      <c r="AE14" s="2" t="e">
        <f t="shared" si="5"/>
        <v>#VALUE!</v>
      </c>
      <c r="AG14" s="47" t="b">
        <v>0</v>
      </c>
      <c r="AH14" s="2" t="str">
        <f t="shared" si="6"/>
        <v>エラー</v>
      </c>
      <c r="AI14" s="2" t="str">
        <f t="shared" si="7"/>
        <v>エラー</v>
      </c>
      <c r="AK14" s="2" t="e">
        <f>IF(共通条件・結果!$AA$7="８地域",0.01*(16+19*(2*R14+T14)/P14),0.01*(16+24*(2*R14+T14)/P14))</f>
        <v>#DIV/0!</v>
      </c>
      <c r="AL14" s="2" t="e">
        <f t="shared" si="8"/>
        <v>#DIV/0!</v>
      </c>
      <c r="AN14" s="2">
        <f t="shared" si="9"/>
        <v>0</v>
      </c>
      <c r="AO14" s="40" t="str">
        <f t="shared" si="1"/>
        <v>FALSE</v>
      </c>
    </row>
    <row r="15" spans="2:41" s="2" customFormat="1" ht="21.95" customHeight="1">
      <c r="B15" s="245"/>
      <c r="C15" s="246"/>
      <c r="D15" s="247"/>
      <c r="E15" s="248"/>
      <c r="F15" s="248"/>
      <c r="G15" s="249"/>
      <c r="H15" s="250"/>
      <c r="I15" s="250"/>
      <c r="J15" s="250"/>
      <c r="K15" s="250"/>
      <c r="L15" s="251"/>
      <c r="M15" s="251"/>
      <c r="N15" s="252"/>
      <c r="O15" s="253"/>
      <c r="P15" s="255"/>
      <c r="Q15" s="276"/>
      <c r="R15" s="277"/>
      <c r="S15" s="276"/>
      <c r="T15" s="277"/>
      <c r="U15" s="280"/>
      <c r="V15" s="291" t="str">
        <f t="shared" si="2"/>
        <v/>
      </c>
      <c r="W15" s="293"/>
      <c r="X15" s="278" t="str">
        <f t="shared" si="0"/>
        <v/>
      </c>
      <c r="Y15" s="278"/>
      <c r="Z15" s="278" t="str">
        <f t="shared" si="3"/>
        <v/>
      </c>
      <c r="AA15" s="279"/>
      <c r="AD15" s="2" t="e">
        <f t="shared" si="4"/>
        <v>#VALUE!</v>
      </c>
      <c r="AE15" s="2" t="e">
        <f t="shared" si="5"/>
        <v>#VALUE!</v>
      </c>
      <c r="AG15" s="47" t="b">
        <v>0</v>
      </c>
      <c r="AH15" s="2" t="str">
        <f t="shared" si="6"/>
        <v>エラー</v>
      </c>
      <c r="AI15" s="2" t="str">
        <f t="shared" si="7"/>
        <v>エラー</v>
      </c>
      <c r="AK15" s="2" t="e">
        <f>IF(共通条件・結果!$AA$7="８地域",0.01*(16+19*(2*R15+T15)/P15),0.01*(16+24*(2*R15+T15)/P15))</f>
        <v>#DIV/0!</v>
      </c>
      <c r="AL15" s="2" t="e">
        <f t="shared" si="8"/>
        <v>#DIV/0!</v>
      </c>
      <c r="AN15" s="2">
        <f t="shared" si="9"/>
        <v>0</v>
      </c>
      <c r="AO15" s="40" t="str">
        <f t="shared" si="1"/>
        <v>FALSE</v>
      </c>
    </row>
    <row r="16" spans="2:41" s="2" customFormat="1" ht="21.95" customHeight="1">
      <c r="B16" s="245"/>
      <c r="C16" s="246"/>
      <c r="D16" s="247"/>
      <c r="E16" s="248"/>
      <c r="F16" s="248"/>
      <c r="G16" s="249"/>
      <c r="H16" s="250"/>
      <c r="I16" s="250"/>
      <c r="J16" s="250"/>
      <c r="K16" s="250"/>
      <c r="L16" s="251"/>
      <c r="M16" s="251"/>
      <c r="N16" s="252"/>
      <c r="O16" s="253"/>
      <c r="P16" s="255"/>
      <c r="Q16" s="276"/>
      <c r="R16" s="277"/>
      <c r="S16" s="276"/>
      <c r="T16" s="277"/>
      <c r="U16" s="280"/>
      <c r="V16" s="291" t="str">
        <f t="shared" si="2"/>
        <v/>
      </c>
      <c r="W16" s="293"/>
      <c r="X16" s="278" t="str">
        <f t="shared" si="0"/>
        <v/>
      </c>
      <c r="Y16" s="278"/>
      <c r="Z16" s="278" t="str">
        <f t="shared" si="3"/>
        <v/>
      </c>
      <c r="AA16" s="279"/>
      <c r="AD16" s="2" t="e">
        <f t="shared" si="4"/>
        <v>#VALUE!</v>
      </c>
      <c r="AE16" s="2" t="e">
        <f t="shared" si="5"/>
        <v>#VALUE!</v>
      </c>
      <c r="AG16" s="47" t="b">
        <v>0</v>
      </c>
      <c r="AH16" s="2" t="str">
        <f t="shared" si="6"/>
        <v>エラー</v>
      </c>
      <c r="AI16" s="2" t="str">
        <f t="shared" si="7"/>
        <v>エラー</v>
      </c>
      <c r="AK16" s="2" t="e">
        <f>IF(共通条件・結果!$AA$7="８地域",0.01*(16+19*(2*R16+T16)/P16),0.01*(16+24*(2*R16+T16)/P16))</f>
        <v>#DIV/0!</v>
      </c>
      <c r="AL16" s="2" t="e">
        <f t="shared" si="8"/>
        <v>#DIV/0!</v>
      </c>
      <c r="AN16" s="2">
        <f t="shared" si="9"/>
        <v>0</v>
      </c>
      <c r="AO16" s="40" t="str">
        <f t="shared" si="1"/>
        <v>FALSE</v>
      </c>
    </row>
    <row r="17" spans="2:41" s="2" customFormat="1" ht="21.95" customHeight="1">
      <c r="B17" s="245"/>
      <c r="C17" s="246"/>
      <c r="D17" s="247"/>
      <c r="E17" s="248"/>
      <c r="F17" s="248"/>
      <c r="G17" s="249"/>
      <c r="H17" s="250"/>
      <c r="I17" s="250"/>
      <c r="J17" s="250"/>
      <c r="K17" s="250"/>
      <c r="L17" s="251"/>
      <c r="M17" s="251"/>
      <c r="N17" s="252"/>
      <c r="O17" s="253"/>
      <c r="P17" s="254"/>
      <c r="Q17" s="255"/>
      <c r="R17" s="277"/>
      <c r="S17" s="276"/>
      <c r="T17" s="277"/>
      <c r="U17" s="280"/>
      <c r="V17" s="291" t="str">
        <f t="shared" si="2"/>
        <v/>
      </c>
      <c r="W17" s="293"/>
      <c r="X17" s="278" t="str">
        <f t="shared" si="0"/>
        <v/>
      </c>
      <c r="Y17" s="278"/>
      <c r="Z17" s="278" t="str">
        <f t="shared" si="3"/>
        <v/>
      </c>
      <c r="AA17" s="279"/>
      <c r="AD17" s="2" t="e">
        <f t="shared" si="4"/>
        <v>#VALUE!</v>
      </c>
      <c r="AE17" s="2" t="e">
        <f t="shared" si="5"/>
        <v>#VALUE!</v>
      </c>
      <c r="AG17" s="47" t="b">
        <v>0</v>
      </c>
      <c r="AH17" s="2" t="str">
        <f t="shared" si="6"/>
        <v>エラー</v>
      </c>
      <c r="AI17" s="2" t="str">
        <f t="shared" si="7"/>
        <v>エラー</v>
      </c>
      <c r="AK17" s="2" t="e">
        <f>IF(共通条件・結果!$AA$7="８地域",0.01*(16+19*(2*R17+T17)/P17),0.01*(16+24*(2*R17+T17)/P17))</f>
        <v>#DIV/0!</v>
      </c>
      <c r="AL17" s="2" t="e">
        <f t="shared" si="8"/>
        <v>#DIV/0!</v>
      </c>
      <c r="AN17" s="2">
        <f t="shared" si="9"/>
        <v>0</v>
      </c>
      <c r="AO17" s="40" t="str">
        <f t="shared" si="1"/>
        <v>FALSE</v>
      </c>
    </row>
    <row r="18" spans="2:41" s="2" customFormat="1" ht="21.95" customHeight="1">
      <c r="B18" s="245"/>
      <c r="C18" s="246"/>
      <c r="D18" s="247"/>
      <c r="E18" s="248"/>
      <c r="F18" s="248"/>
      <c r="G18" s="249"/>
      <c r="H18" s="250"/>
      <c r="I18" s="250"/>
      <c r="J18" s="250"/>
      <c r="K18" s="250"/>
      <c r="L18" s="251"/>
      <c r="M18" s="251"/>
      <c r="N18" s="252"/>
      <c r="O18" s="253"/>
      <c r="P18" s="254"/>
      <c r="Q18" s="255"/>
      <c r="R18" s="281"/>
      <c r="S18" s="282"/>
      <c r="T18" s="280"/>
      <c r="U18" s="254"/>
      <c r="V18" s="291" t="str">
        <f t="shared" si="2"/>
        <v/>
      </c>
      <c r="W18" s="293"/>
      <c r="X18" s="278" t="str">
        <f t="shared" si="0"/>
        <v/>
      </c>
      <c r="Y18" s="278"/>
      <c r="Z18" s="278" t="str">
        <f t="shared" si="3"/>
        <v/>
      </c>
      <c r="AA18" s="279"/>
      <c r="AD18" s="2" t="e">
        <f t="shared" si="4"/>
        <v>#VALUE!</v>
      </c>
      <c r="AE18" s="2" t="e">
        <f t="shared" si="5"/>
        <v>#VALUE!</v>
      </c>
      <c r="AG18" s="47" t="b">
        <v>0</v>
      </c>
      <c r="AH18" s="2" t="str">
        <f t="shared" si="6"/>
        <v>エラー</v>
      </c>
      <c r="AI18" s="2" t="str">
        <f t="shared" si="7"/>
        <v>エラー</v>
      </c>
      <c r="AK18" s="2" t="e">
        <f>IF(共通条件・結果!$AA$7="８地域",0.01*(16+19*(2*R18+T18)/P18),0.01*(16+24*(2*R18+T18)/P18))</f>
        <v>#DIV/0!</v>
      </c>
      <c r="AL18" s="2" t="e">
        <f t="shared" si="8"/>
        <v>#DIV/0!</v>
      </c>
      <c r="AN18" s="2">
        <f t="shared" si="9"/>
        <v>0</v>
      </c>
      <c r="AO18" s="40" t="str">
        <f t="shared" si="1"/>
        <v>FALSE</v>
      </c>
    </row>
    <row r="19" spans="2:41" s="2" customFormat="1" ht="21.95" customHeight="1" thickBot="1">
      <c r="B19" s="300"/>
      <c r="C19" s="301"/>
      <c r="D19" s="302"/>
      <c r="E19" s="303"/>
      <c r="F19" s="303"/>
      <c r="G19" s="304"/>
      <c r="H19" s="305"/>
      <c r="I19" s="305"/>
      <c r="J19" s="305"/>
      <c r="K19" s="305"/>
      <c r="L19" s="275"/>
      <c r="M19" s="275"/>
      <c r="N19" s="306"/>
      <c r="O19" s="307"/>
      <c r="P19" s="295"/>
      <c r="Q19" s="308"/>
      <c r="R19" s="309"/>
      <c r="S19" s="310"/>
      <c r="T19" s="294"/>
      <c r="U19" s="295"/>
      <c r="V19" s="291" t="str">
        <f t="shared" si="2"/>
        <v/>
      </c>
      <c r="W19" s="293"/>
      <c r="X19" s="278" t="str">
        <f t="shared" si="0"/>
        <v/>
      </c>
      <c r="Y19" s="278"/>
      <c r="Z19" s="296" t="str">
        <f t="shared" si="3"/>
        <v/>
      </c>
      <c r="AA19" s="297"/>
      <c r="AD19" s="2" t="e">
        <f t="shared" si="4"/>
        <v>#VALUE!</v>
      </c>
      <c r="AE19" s="2" t="e">
        <f t="shared" si="5"/>
        <v>#VALUE!</v>
      </c>
      <c r="AG19" s="47" t="b">
        <v>0</v>
      </c>
      <c r="AH19" s="2" t="str">
        <f t="shared" si="6"/>
        <v>エラー</v>
      </c>
      <c r="AI19" s="2" t="str">
        <f t="shared" si="7"/>
        <v>エラー</v>
      </c>
      <c r="AK19" s="2" t="e">
        <f>IF(共通条件・結果!$AA$7="８地域",0.01*(16+19*(2*R19+T19)/P19),0.01*(16+24*(2*R19+T19)/P19))</f>
        <v>#DIV/0!</v>
      </c>
      <c r="AL19" s="2" t="e">
        <f t="shared" si="8"/>
        <v>#DIV/0!</v>
      </c>
      <c r="AN19" s="2">
        <f t="shared" si="9"/>
        <v>0</v>
      </c>
      <c r="AO19" s="40" t="str">
        <f t="shared" si="1"/>
        <v>FALSE</v>
      </c>
    </row>
    <row r="20" spans="2:41" s="2" customFormat="1" ht="21.95" customHeight="1" thickBot="1">
      <c r="B20" s="210" t="s">
        <v>209</v>
      </c>
      <c r="C20" s="211"/>
      <c r="D20" s="211"/>
      <c r="E20" s="211"/>
      <c r="F20" s="211"/>
      <c r="G20" s="211"/>
      <c r="H20" s="211"/>
      <c r="I20" s="211"/>
      <c r="J20" s="211"/>
      <c r="K20" s="211"/>
      <c r="L20" s="211"/>
      <c r="M20" s="211"/>
      <c r="N20" s="211"/>
      <c r="O20" s="211"/>
      <c r="P20" s="211"/>
      <c r="Q20" s="211"/>
      <c r="R20" s="211"/>
      <c r="S20" s="211"/>
      <c r="T20" s="211"/>
      <c r="U20" s="211"/>
      <c r="V20" s="298">
        <f>SUM(V8:W19)</f>
        <v>0</v>
      </c>
      <c r="W20" s="298"/>
      <c r="X20" s="298">
        <f>IF(共通条件・結果!AA7="８地域","-",SUM(X8:Y19))</f>
        <v>0</v>
      </c>
      <c r="Y20" s="298"/>
      <c r="Z20" s="298">
        <f>SUM(Z8:AA19)</f>
        <v>0</v>
      </c>
      <c r="AA20" s="299"/>
    </row>
    <row r="21" spans="2:41" s="2" customFormat="1" ht="9.9499999999999993" customHeight="1">
      <c r="AN21" s="256"/>
      <c r="AO21" s="256"/>
    </row>
    <row r="22" spans="2:41" s="2" customFormat="1" ht="21.95" customHeight="1" thickBot="1">
      <c r="E22" s="4"/>
      <c r="J22" s="4" t="s">
        <v>13</v>
      </c>
    </row>
    <row r="23" spans="2:41" s="2" customFormat="1" ht="21.95" customHeight="1">
      <c r="J23" s="311" t="s">
        <v>14</v>
      </c>
      <c r="K23" s="174"/>
      <c r="L23" s="174"/>
      <c r="M23" s="312"/>
      <c r="N23" s="324" t="s">
        <v>142</v>
      </c>
      <c r="O23" s="174"/>
      <c r="P23" s="174"/>
      <c r="Q23" s="312"/>
      <c r="R23" s="239" t="s">
        <v>143</v>
      </c>
      <c r="S23" s="191"/>
      <c r="T23" s="328" t="s">
        <v>9</v>
      </c>
      <c r="U23" s="329"/>
      <c r="V23" s="316" t="s">
        <v>147</v>
      </c>
      <c r="W23" s="317"/>
      <c r="X23" s="316" t="s">
        <v>145</v>
      </c>
      <c r="Y23" s="317"/>
      <c r="Z23" s="316" t="s">
        <v>112</v>
      </c>
      <c r="AA23" s="175"/>
      <c r="AN23" s="256" t="s">
        <v>58</v>
      </c>
      <c r="AO23" s="256"/>
    </row>
    <row r="24" spans="2:41" s="2" customFormat="1" ht="21.95" customHeight="1">
      <c r="J24" s="313"/>
      <c r="K24" s="256"/>
      <c r="L24" s="256"/>
      <c r="M24" s="314"/>
      <c r="N24" s="325"/>
      <c r="O24" s="326"/>
      <c r="P24" s="326"/>
      <c r="Q24" s="327"/>
      <c r="R24" s="240"/>
      <c r="S24" s="236"/>
      <c r="T24" s="330"/>
      <c r="U24" s="331"/>
      <c r="V24" s="318"/>
      <c r="W24" s="319"/>
      <c r="X24" s="318"/>
      <c r="Y24" s="319"/>
      <c r="Z24" s="321"/>
      <c r="AA24" s="322"/>
      <c r="AN24" s="40"/>
      <c r="AO24" s="40"/>
    </row>
    <row r="25" spans="2:41" s="2" customFormat="1" ht="21.95" customHeight="1" thickBot="1">
      <c r="J25" s="315"/>
      <c r="K25" s="219"/>
      <c r="L25" s="219"/>
      <c r="M25" s="220"/>
      <c r="N25" s="333" t="s">
        <v>8</v>
      </c>
      <c r="O25" s="334"/>
      <c r="P25" s="335" t="s">
        <v>7</v>
      </c>
      <c r="Q25" s="238"/>
      <c r="R25" s="238"/>
      <c r="S25" s="238"/>
      <c r="T25" s="332"/>
      <c r="U25" s="332"/>
      <c r="V25" s="223"/>
      <c r="W25" s="320"/>
      <c r="X25" s="223"/>
      <c r="Y25" s="320"/>
      <c r="Z25" s="257"/>
      <c r="AA25" s="323"/>
      <c r="AN25" s="65" t="s">
        <v>56</v>
      </c>
      <c r="AO25" s="2" t="s">
        <v>54</v>
      </c>
    </row>
    <row r="26" spans="2:41" s="2" customFormat="1" ht="21.95" customHeight="1">
      <c r="D26" s="82"/>
      <c r="E26" s="82"/>
      <c r="J26" s="341"/>
      <c r="K26" s="342"/>
      <c r="L26" s="342"/>
      <c r="M26" s="343"/>
      <c r="N26" s="271"/>
      <c r="O26" s="272"/>
      <c r="P26" s="272"/>
      <c r="Q26" s="273"/>
      <c r="R26" s="274"/>
      <c r="S26" s="274"/>
      <c r="T26" s="344"/>
      <c r="U26" s="344"/>
      <c r="V26" s="336" t="str">
        <f>IF(N26="","",N26*P26*R26*0.034*$V$4)</f>
        <v/>
      </c>
      <c r="W26" s="336"/>
      <c r="X26" s="336" t="str">
        <f>IF(N26="","",IF(ISERROR(N26*P26*R26*0.034*$X$4),"-",N26*P26*R26*0.034*$X$4))</f>
        <v/>
      </c>
      <c r="Y26" s="336"/>
      <c r="Z26" s="336" t="str">
        <f>IF(N26="","",N26*P26*AN26)</f>
        <v/>
      </c>
      <c r="AA26" s="337"/>
      <c r="AD26" s="47"/>
      <c r="AN26" s="2">
        <f>IF(AO26="FALSE",R26,IF(T26="風除室",1/((1/R26)+0.1),0.5*R26+0.5*(1/((1/R26)+AO26))))</f>
        <v>0</v>
      </c>
      <c r="AO26" s="40" t="str">
        <f>IF(T26="","FALSE",IF(T26="雨戸",0.1,IF(T26="ｼｬｯﾀｰ",0.1,IF(T26="障子",0.18,IF(T26="風除室",0.1)))))</f>
        <v>FALSE</v>
      </c>
    </row>
    <row r="27" spans="2:41" s="2" customFormat="1" ht="21.95" customHeight="1">
      <c r="D27" s="82"/>
      <c r="E27" s="82"/>
      <c r="J27" s="338"/>
      <c r="K27" s="339"/>
      <c r="L27" s="339"/>
      <c r="M27" s="340"/>
      <c r="N27" s="287"/>
      <c r="O27" s="288"/>
      <c r="P27" s="289"/>
      <c r="Q27" s="290"/>
      <c r="R27" s="287"/>
      <c r="S27" s="290"/>
      <c r="T27" s="283"/>
      <c r="U27" s="284"/>
      <c r="V27" s="291" t="str">
        <f>IF(N27="","",N27*P27*R27*0.034*$V$4)</f>
        <v/>
      </c>
      <c r="W27" s="293"/>
      <c r="X27" s="291" t="str">
        <f>IF(N27="","",IF(ISERROR(N27*P27*R27*0.034*$X$4),"-",N27*P27*R27*0.034*$X$4))</f>
        <v/>
      </c>
      <c r="Y27" s="293"/>
      <c r="Z27" s="291" t="str">
        <f>IF(N27="","",N27*P27*AN27)</f>
        <v/>
      </c>
      <c r="AA27" s="292"/>
      <c r="AD27" s="47"/>
      <c r="AN27" s="2">
        <f>IF(AO27="FALSE",R27,IF(T27="風除室",1/((1/R27)+0.1),0.5*R27+0.5*(1/((1/R27)+AO27))))</f>
        <v>0</v>
      </c>
      <c r="AO27" s="40" t="str">
        <f>IF(T27="","FALSE",IF(T27="雨戸",0.1,IF(T27="ｼｬｯﾀｰ",0.1,IF(T27="障子",0.18,IF(T27="風除室",0.1)))))</f>
        <v>FALSE</v>
      </c>
    </row>
    <row r="28" spans="2:41" s="2" customFormat="1" ht="21.95" customHeight="1" thickBot="1">
      <c r="D28" s="82"/>
      <c r="E28" s="82"/>
      <c r="J28" s="345"/>
      <c r="K28" s="346"/>
      <c r="L28" s="346"/>
      <c r="M28" s="347"/>
      <c r="N28" s="302"/>
      <c r="O28" s="303"/>
      <c r="P28" s="303"/>
      <c r="Q28" s="304"/>
      <c r="R28" s="305"/>
      <c r="S28" s="305"/>
      <c r="T28" s="251"/>
      <c r="U28" s="251"/>
      <c r="V28" s="348" t="str">
        <f>IF(N28="","",N28*P28*R28*0.034*$V$4)</f>
        <v/>
      </c>
      <c r="W28" s="348"/>
      <c r="X28" s="348" t="str">
        <f>IF(N28="","",IF(ISERROR(N28*P28*R28*0.034*$X$4),"-",N28*P28*R28*0.034*$X$4))</f>
        <v/>
      </c>
      <c r="Y28" s="348"/>
      <c r="Z28" s="348" t="str">
        <f>IF(N28="","",N28*P28*AN28)</f>
        <v/>
      </c>
      <c r="AA28" s="349"/>
      <c r="AD28" s="47"/>
      <c r="AN28" s="2">
        <f>IF(AO28="FALSE",R28,IF(T28="風除室",1/((1/R28)+0.1),0.5*R28+0.5*(1/((1/R28)+AO28))))</f>
        <v>0</v>
      </c>
      <c r="AO28" s="40" t="str">
        <f>IF(T28="","FALSE",IF(T28="雨戸",0.1,IF(T28="ｼｬｯﾀｰ",0.1,IF(T28="障子",0.18,IF(T28="風除室",0.1)))))</f>
        <v>FALSE</v>
      </c>
    </row>
    <row r="29" spans="2:41" s="2" customFormat="1" ht="21.95" customHeight="1" thickBot="1">
      <c r="J29" s="210" t="s">
        <v>210</v>
      </c>
      <c r="K29" s="211"/>
      <c r="L29" s="211"/>
      <c r="M29" s="211"/>
      <c r="N29" s="211"/>
      <c r="O29" s="211"/>
      <c r="P29" s="211"/>
      <c r="Q29" s="211"/>
      <c r="R29" s="211"/>
      <c r="S29" s="211"/>
      <c r="T29" s="211"/>
      <c r="U29" s="212"/>
      <c r="V29" s="350">
        <f>SUM(V26:W28)</f>
        <v>0</v>
      </c>
      <c r="W29" s="350"/>
      <c r="X29" s="350">
        <f>SUM(X26:Y28)</f>
        <v>0</v>
      </c>
      <c r="Y29" s="350"/>
      <c r="Z29" s="350">
        <f>SUM(Z26:AA28)</f>
        <v>0</v>
      </c>
      <c r="AA29" s="351"/>
      <c r="AO29" s="40"/>
    </row>
    <row r="30" spans="2:41" s="2" customFormat="1" ht="9.9499999999999993" customHeight="1">
      <c r="J30" s="26"/>
      <c r="K30" s="26"/>
      <c r="L30" s="26"/>
      <c r="M30" s="26"/>
      <c r="N30" s="26"/>
      <c r="O30" s="26"/>
      <c r="P30" s="26"/>
      <c r="Q30" s="26"/>
      <c r="R30" s="26"/>
      <c r="S30" s="26"/>
      <c r="T30" s="26"/>
      <c r="U30" s="26"/>
      <c r="V30" s="66"/>
      <c r="W30" s="66"/>
      <c r="X30" s="66"/>
      <c r="Y30" s="66"/>
      <c r="Z30" s="66"/>
      <c r="AA30" s="66"/>
      <c r="AO30" s="40"/>
    </row>
    <row r="31" spans="2:41" s="2" customFormat="1" ht="21.95" customHeight="1" thickBot="1">
      <c r="J31" s="4" t="s">
        <v>15</v>
      </c>
      <c r="K31" s="4"/>
      <c r="L31" s="4"/>
      <c r="AO31" s="40"/>
    </row>
    <row r="32" spans="2:41" s="2" customFormat="1" ht="21.95" customHeight="1">
      <c r="J32" s="311" t="s">
        <v>0</v>
      </c>
      <c r="K32" s="312"/>
      <c r="L32" s="316" t="s">
        <v>148</v>
      </c>
      <c r="M32" s="317"/>
      <c r="N32" s="316" t="s">
        <v>149</v>
      </c>
      <c r="O32" s="317"/>
      <c r="P32" s="357" t="s">
        <v>150</v>
      </c>
      <c r="Q32" s="358"/>
      <c r="R32" s="239" t="s">
        <v>143</v>
      </c>
      <c r="S32" s="191"/>
      <c r="T32" s="239" t="s">
        <v>147</v>
      </c>
      <c r="U32" s="191"/>
      <c r="V32" s="239" t="s">
        <v>145</v>
      </c>
      <c r="W32" s="191"/>
      <c r="X32" s="239" t="s">
        <v>112</v>
      </c>
      <c r="Y32" s="192"/>
      <c r="AO32" s="40"/>
    </row>
    <row r="33" spans="2:41" s="2" customFormat="1" ht="21.95" customHeight="1">
      <c r="J33" s="313"/>
      <c r="K33" s="314"/>
      <c r="L33" s="318"/>
      <c r="M33" s="319"/>
      <c r="N33" s="318"/>
      <c r="O33" s="319"/>
      <c r="P33" s="359"/>
      <c r="Q33" s="360"/>
      <c r="R33" s="236"/>
      <c r="S33" s="236"/>
      <c r="T33" s="240"/>
      <c r="U33" s="236"/>
      <c r="V33" s="240"/>
      <c r="W33" s="236"/>
      <c r="X33" s="236"/>
      <c r="Y33" s="260"/>
      <c r="AO33" s="40"/>
    </row>
    <row r="34" spans="2:41" s="2" customFormat="1" ht="21.95" customHeight="1" thickBot="1">
      <c r="J34" s="315"/>
      <c r="K34" s="220"/>
      <c r="L34" s="223"/>
      <c r="M34" s="320"/>
      <c r="N34" s="223"/>
      <c r="O34" s="320"/>
      <c r="P34" s="361"/>
      <c r="Q34" s="362"/>
      <c r="R34" s="238"/>
      <c r="S34" s="238"/>
      <c r="T34" s="238"/>
      <c r="U34" s="238"/>
      <c r="V34" s="238"/>
      <c r="W34" s="238"/>
      <c r="X34" s="238"/>
      <c r="Y34" s="261"/>
    </row>
    <row r="35" spans="2:41" s="2" customFormat="1" ht="21.95" customHeight="1">
      <c r="J35" s="269"/>
      <c r="K35" s="352"/>
      <c r="L35" s="353"/>
      <c r="M35" s="354"/>
      <c r="N35" s="353"/>
      <c r="O35" s="354"/>
      <c r="P35" s="355" t="str">
        <f>IF(L35="","",L35-N35)</f>
        <v/>
      </c>
      <c r="Q35" s="356"/>
      <c r="R35" s="274"/>
      <c r="S35" s="274"/>
      <c r="T35" s="278" t="str">
        <f>IF(P35="","",P35*R35*0.034*$V$4)</f>
        <v/>
      </c>
      <c r="U35" s="278"/>
      <c r="V35" s="291" t="str">
        <f>IF(P35="","",IF(ISERROR(P35*R35*0.034*$X$4),"-",P35*R35*0.034*$X$4))</f>
        <v/>
      </c>
      <c r="W35" s="293"/>
      <c r="X35" s="336" t="str">
        <f>IF(R35="","",R35*P35)</f>
        <v/>
      </c>
      <c r="Y35" s="337"/>
      <c r="AD35" s="47"/>
      <c r="AE35" s="47"/>
      <c r="AF35" s="47"/>
    </row>
    <row r="36" spans="2:41" s="2" customFormat="1" ht="21.95" customHeight="1">
      <c r="J36" s="245"/>
      <c r="K36" s="286"/>
      <c r="L36" s="287"/>
      <c r="M36" s="290"/>
      <c r="N36" s="287"/>
      <c r="O36" s="290"/>
      <c r="P36" s="363" t="str">
        <f t="shared" ref="P36:P37" si="10">IF(L36="","",L36-N36)</f>
        <v/>
      </c>
      <c r="Q36" s="364"/>
      <c r="R36" s="287"/>
      <c r="S36" s="290"/>
      <c r="T36" s="291" t="str">
        <f t="shared" ref="T36:T39" si="11">IF(P36="","",P36*R36*0.034*$V$4)</f>
        <v/>
      </c>
      <c r="U36" s="293"/>
      <c r="V36" s="291" t="str">
        <f t="shared" ref="V36:V39" si="12">IF(P36="","",IF(ISERROR(P36*R36*0.034*$X$4),"-",P36*R36*0.034*$X$4))</f>
        <v/>
      </c>
      <c r="W36" s="293"/>
      <c r="X36" s="291" t="str">
        <f t="shared" ref="X36:X39" si="13">IF(R36="","",R36*P36)</f>
        <v/>
      </c>
      <c r="Y36" s="292"/>
      <c r="AD36" s="47"/>
      <c r="AE36" s="47"/>
      <c r="AF36" s="47"/>
    </row>
    <row r="37" spans="2:41" s="2" customFormat="1" ht="21.95" customHeight="1">
      <c r="J37" s="245"/>
      <c r="K37" s="286"/>
      <c r="L37" s="287"/>
      <c r="M37" s="290"/>
      <c r="N37" s="287"/>
      <c r="O37" s="290"/>
      <c r="P37" s="363" t="str">
        <f t="shared" si="10"/>
        <v/>
      </c>
      <c r="Q37" s="364"/>
      <c r="R37" s="287"/>
      <c r="S37" s="290"/>
      <c r="T37" s="291" t="str">
        <f t="shared" si="11"/>
        <v/>
      </c>
      <c r="U37" s="293"/>
      <c r="V37" s="291" t="str">
        <f t="shared" si="12"/>
        <v/>
      </c>
      <c r="W37" s="293"/>
      <c r="X37" s="291" t="str">
        <f t="shared" si="13"/>
        <v/>
      </c>
      <c r="Y37" s="292"/>
      <c r="AD37" s="47"/>
      <c r="AE37" s="47"/>
      <c r="AF37" s="47"/>
    </row>
    <row r="38" spans="2:41" s="2" customFormat="1" ht="21.95" customHeight="1">
      <c r="J38" s="245"/>
      <c r="K38" s="286"/>
      <c r="L38" s="287"/>
      <c r="M38" s="290"/>
      <c r="N38" s="287"/>
      <c r="O38" s="290"/>
      <c r="P38" s="363" t="str">
        <f>IF(L38="","",L38-N38)</f>
        <v/>
      </c>
      <c r="Q38" s="364"/>
      <c r="R38" s="250"/>
      <c r="S38" s="250"/>
      <c r="T38" s="278" t="str">
        <f t="shared" si="11"/>
        <v/>
      </c>
      <c r="U38" s="278"/>
      <c r="V38" s="291" t="str">
        <f t="shared" si="12"/>
        <v/>
      </c>
      <c r="W38" s="293"/>
      <c r="X38" s="278" t="str">
        <f t="shared" si="13"/>
        <v/>
      </c>
      <c r="Y38" s="279"/>
      <c r="AD38" s="47"/>
      <c r="AE38" s="47"/>
      <c r="AF38" s="47"/>
    </row>
    <row r="39" spans="2:41" s="2" customFormat="1" ht="21.95" customHeight="1" thickBot="1">
      <c r="J39" s="300"/>
      <c r="K39" s="376"/>
      <c r="L39" s="377"/>
      <c r="M39" s="378"/>
      <c r="N39" s="377"/>
      <c r="O39" s="378"/>
      <c r="P39" s="379" t="str">
        <f>IF(L39="","",L39-N39)</f>
        <v/>
      </c>
      <c r="Q39" s="380"/>
      <c r="R39" s="381"/>
      <c r="S39" s="381"/>
      <c r="T39" s="296" t="str">
        <f t="shared" si="11"/>
        <v/>
      </c>
      <c r="U39" s="296"/>
      <c r="V39" s="382" t="str">
        <f t="shared" si="12"/>
        <v/>
      </c>
      <c r="W39" s="383"/>
      <c r="X39" s="296" t="str">
        <f t="shared" si="13"/>
        <v/>
      </c>
      <c r="Y39" s="297"/>
      <c r="AD39" s="47"/>
      <c r="AE39" s="47"/>
      <c r="AF39" s="47"/>
    </row>
    <row r="40" spans="2:41" s="2" customFormat="1" ht="21.95" customHeight="1" thickBot="1">
      <c r="J40" s="210" t="s">
        <v>211</v>
      </c>
      <c r="K40" s="211"/>
      <c r="L40" s="211"/>
      <c r="M40" s="211"/>
      <c r="N40" s="211"/>
      <c r="O40" s="211"/>
      <c r="P40" s="211"/>
      <c r="Q40" s="211"/>
      <c r="R40" s="211"/>
      <c r="S40" s="211"/>
      <c r="T40" s="350">
        <f>SUM(T35:U39)</f>
        <v>0</v>
      </c>
      <c r="U40" s="350"/>
      <c r="V40" s="350">
        <f>IF(共通条件・結果!AA7="８地域","-",SUM(V35:W39))</f>
        <v>0</v>
      </c>
      <c r="W40" s="350"/>
      <c r="X40" s="350">
        <f>SUM(X35:Y39)</f>
        <v>0</v>
      </c>
      <c r="Y40" s="351"/>
    </row>
    <row r="41" spans="2:41" s="2" customFormat="1" ht="12">
      <c r="J41" s="67" t="s">
        <v>157</v>
      </c>
    </row>
    <row r="42" spans="2:41" s="2" customFormat="1" ht="21.95" customHeight="1" thickBot="1">
      <c r="B42" s="4" t="s">
        <v>212</v>
      </c>
    </row>
    <row r="43" spans="2:41" s="2" customFormat="1" ht="21.95" customHeight="1">
      <c r="B43" s="365" t="s">
        <v>183</v>
      </c>
      <c r="C43" s="366"/>
      <c r="D43" s="165" t="s">
        <v>37</v>
      </c>
      <c r="E43" s="166"/>
      <c r="F43" s="166"/>
      <c r="G43" s="166"/>
      <c r="H43" s="166"/>
      <c r="I43" s="166"/>
      <c r="J43" s="193"/>
      <c r="K43" s="61"/>
      <c r="L43" s="371">
        <f>Q43+U43+Y43</f>
        <v>0</v>
      </c>
      <c r="M43" s="371"/>
      <c r="N43" s="371"/>
      <c r="O43" s="61" t="s">
        <v>22</v>
      </c>
      <c r="P43" s="11" t="s">
        <v>21</v>
      </c>
      <c r="Q43" s="372">
        <f>D8*F8+D9*F9+D10*F10+D11*F11+D12*F12+D13*F13+D14*F14+D15*F15+D16*F16+D17*F17+D18*F18+D19*F19</f>
        <v>0</v>
      </c>
      <c r="R43" s="372"/>
      <c r="S43" s="68" t="s">
        <v>23</v>
      </c>
      <c r="T43" s="68" t="s">
        <v>20</v>
      </c>
      <c r="U43" s="373">
        <f>N26*P26+N27*P27+N28*P28</f>
        <v>0</v>
      </c>
      <c r="V43" s="373"/>
      <c r="W43" s="68" t="s">
        <v>23</v>
      </c>
      <c r="X43" s="68" t="s">
        <v>1</v>
      </c>
      <c r="Y43" s="375">
        <f>SUM(P35:Q39)</f>
        <v>0</v>
      </c>
      <c r="Z43" s="375"/>
      <c r="AA43" s="69" t="s">
        <v>17</v>
      </c>
    </row>
    <row r="44" spans="2:41" s="2" customFormat="1" ht="21.95" customHeight="1">
      <c r="B44" s="367"/>
      <c r="C44" s="368"/>
      <c r="D44" s="196" t="s">
        <v>47</v>
      </c>
      <c r="E44" s="197"/>
      <c r="F44" s="197"/>
      <c r="G44" s="197"/>
      <c r="H44" s="197"/>
      <c r="I44" s="197"/>
      <c r="J44" s="198"/>
      <c r="K44" s="64"/>
      <c r="L44" s="64"/>
      <c r="M44" s="64"/>
      <c r="N44" s="64"/>
      <c r="O44" s="64"/>
      <c r="P44" s="64"/>
      <c r="Q44" s="64"/>
      <c r="R44" s="64"/>
      <c r="S44" s="64"/>
      <c r="T44" s="64"/>
      <c r="U44" s="64"/>
      <c r="V44" s="64"/>
      <c r="W44" s="385">
        <f>V20+V29+T40</f>
        <v>0</v>
      </c>
      <c r="X44" s="385"/>
      <c r="Y44" s="385"/>
      <c r="Z44" s="386" t="s">
        <v>115</v>
      </c>
      <c r="AA44" s="387"/>
    </row>
    <row r="45" spans="2:41" s="2" customFormat="1" ht="21.95" customHeight="1">
      <c r="B45" s="367"/>
      <c r="C45" s="368"/>
      <c r="D45" s="196" t="s">
        <v>48</v>
      </c>
      <c r="E45" s="197"/>
      <c r="F45" s="197"/>
      <c r="G45" s="197"/>
      <c r="H45" s="197"/>
      <c r="I45" s="197"/>
      <c r="J45" s="198"/>
      <c r="K45" s="64"/>
      <c r="L45" s="64"/>
      <c r="M45" s="64"/>
      <c r="N45" s="64"/>
      <c r="O45" s="64"/>
      <c r="P45" s="64"/>
      <c r="Q45" s="64"/>
      <c r="R45" s="64"/>
      <c r="S45" s="64"/>
      <c r="T45" s="64"/>
      <c r="U45" s="64"/>
      <c r="V45" s="64"/>
      <c r="W45" s="385">
        <f>IF(共通条件・結果!AA7="８地域","-",$X$20+$X$29+$V$40)</f>
        <v>0</v>
      </c>
      <c r="X45" s="385"/>
      <c r="Y45" s="385"/>
      <c r="Z45" s="386" t="s">
        <v>115</v>
      </c>
      <c r="AA45" s="387"/>
    </row>
    <row r="46" spans="2:41" s="2" customFormat="1" ht="21.95" customHeight="1" thickBot="1">
      <c r="B46" s="369"/>
      <c r="C46" s="370"/>
      <c r="D46" s="178" t="s">
        <v>18</v>
      </c>
      <c r="E46" s="179"/>
      <c r="F46" s="179"/>
      <c r="G46" s="179"/>
      <c r="H46" s="179"/>
      <c r="I46" s="179"/>
      <c r="J46" s="180"/>
      <c r="K46" s="62"/>
      <c r="L46" s="62"/>
      <c r="M46" s="62"/>
      <c r="N46" s="62"/>
      <c r="O46" s="62"/>
      <c r="P46" s="62"/>
      <c r="Q46" s="62"/>
      <c r="R46" s="62"/>
      <c r="S46" s="62"/>
      <c r="T46" s="62"/>
      <c r="U46" s="62"/>
      <c r="V46" s="62"/>
      <c r="W46" s="384">
        <f>Z20+Z29+X40</f>
        <v>0</v>
      </c>
      <c r="X46" s="384"/>
      <c r="Y46" s="384"/>
      <c r="Z46" s="63" t="s">
        <v>19</v>
      </c>
      <c r="AA46" s="70"/>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algorithmName="SHA-512" hashValue="6M1PdA/jL66ZaPimkgRVOxl3Ga4E2dsGdsiUirhTKq6B5aNw/XjOXSLGVspEhQXDL7SoI+wQrXnykGt5e/dmCw==" saltValue="oX1Wmv5p/Q2hzzPRW8Voqw==" spinCount="100000" sheet="1" objects="1" scenarios="1" selectLockedCells="1"/>
  <mergeCells count="289">
    <mergeCell ref="D44:J44"/>
    <mergeCell ref="W44:Y44"/>
    <mergeCell ref="Z44:AA44"/>
    <mergeCell ref="D45:J45"/>
    <mergeCell ref="W45:Y45"/>
    <mergeCell ref="Z45:AA45"/>
    <mergeCell ref="J40:S40"/>
    <mergeCell ref="T40:U40"/>
    <mergeCell ref="V40:W40"/>
    <mergeCell ref="X40:Y40"/>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Z28:AA28"/>
    <mergeCell ref="V29:W29"/>
    <mergeCell ref="X29:Y29"/>
    <mergeCell ref="Z29:AA29"/>
    <mergeCell ref="V27:W27"/>
    <mergeCell ref="X27:Y27"/>
    <mergeCell ref="Z27:AA27"/>
    <mergeCell ref="V32:W34"/>
    <mergeCell ref="X32:Y34"/>
    <mergeCell ref="J28:M28"/>
    <mergeCell ref="N28:O28"/>
    <mergeCell ref="P28:Q28"/>
    <mergeCell ref="V26:W26"/>
    <mergeCell ref="X26:Y26"/>
    <mergeCell ref="V28:W28"/>
    <mergeCell ref="X28:Y28"/>
    <mergeCell ref="R28:S28"/>
    <mergeCell ref="T28:U28"/>
    <mergeCell ref="Z26:AA26"/>
    <mergeCell ref="J27:M27"/>
    <mergeCell ref="N27:O27"/>
    <mergeCell ref="P27:Q27"/>
    <mergeCell ref="AN23:AO23"/>
    <mergeCell ref="J26:M26"/>
    <mergeCell ref="N26:O26"/>
    <mergeCell ref="P26:Q26"/>
    <mergeCell ref="R26:S26"/>
    <mergeCell ref="T26:U26"/>
    <mergeCell ref="R27:S27"/>
    <mergeCell ref="T27:U27"/>
    <mergeCell ref="AN21:AO21"/>
    <mergeCell ref="J23:M25"/>
    <mergeCell ref="V23:W25"/>
    <mergeCell ref="X23:Y25"/>
    <mergeCell ref="Z23:AA25"/>
    <mergeCell ref="N23:Q24"/>
    <mergeCell ref="R23:S25"/>
    <mergeCell ref="T23:U25"/>
    <mergeCell ref="N25:O25"/>
    <mergeCell ref="P25:Q25"/>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N8:O8"/>
    <mergeCell ref="P8:Q8"/>
    <mergeCell ref="R8:S8"/>
    <mergeCell ref="T8:U8"/>
    <mergeCell ref="V8:W8"/>
    <mergeCell ref="X8:Y8"/>
    <mergeCell ref="B8:C8"/>
    <mergeCell ref="D8:E8"/>
    <mergeCell ref="F8:G8"/>
    <mergeCell ref="H8:I8"/>
    <mergeCell ref="J8:K8"/>
    <mergeCell ref="L8:M8"/>
    <mergeCell ref="AD6:AE6"/>
    <mergeCell ref="AH6:AI6"/>
    <mergeCell ref="AK6:AL6"/>
    <mergeCell ref="AN6:AO6"/>
    <mergeCell ref="P7:Q7"/>
    <mergeCell ref="R7:S7"/>
    <mergeCell ref="T7:U7"/>
    <mergeCell ref="V5:W7"/>
    <mergeCell ref="X5:Y7"/>
    <mergeCell ref="Z5:AA7"/>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s>
  <phoneticPr fontId="4"/>
  <conditionalFormatting sqref="B8:C8">
    <cfRule type="expression" dxfId="2730" priority="393" stopIfTrue="1">
      <formula>$AE$2&lt;&gt;2</formula>
    </cfRule>
    <cfRule type="expression" dxfId="2729" priority="394" stopIfTrue="1">
      <formula>$AE$2&lt;&gt;2</formula>
    </cfRule>
  </conditionalFormatting>
  <conditionalFormatting sqref="D8:E8">
    <cfRule type="expression" dxfId="2728" priority="391" stopIfTrue="1">
      <formula>$AE$2&lt;&gt;2</formula>
    </cfRule>
    <cfRule type="expression" dxfId="2727" priority="392" stopIfTrue="1">
      <formula>$AE$2&lt;&gt;2</formula>
    </cfRule>
  </conditionalFormatting>
  <conditionalFormatting sqref="F8:G8">
    <cfRule type="expression" dxfId="2726" priority="389" stopIfTrue="1">
      <formula>$AE$2&lt;&gt;2</formula>
    </cfRule>
    <cfRule type="expression" dxfId="2725" priority="390" stopIfTrue="1">
      <formula>$AE$2&lt;&gt;2</formula>
    </cfRule>
  </conditionalFormatting>
  <conditionalFormatting sqref="H8:I8">
    <cfRule type="expression" dxfId="2724" priority="387" stopIfTrue="1">
      <formula>$AE$2&lt;&gt;2</formula>
    </cfRule>
    <cfRule type="expression" dxfId="2723" priority="388" stopIfTrue="1">
      <formula>$AE$2&lt;&gt;2</formula>
    </cfRule>
  </conditionalFormatting>
  <conditionalFormatting sqref="J8:K8">
    <cfRule type="expression" dxfId="2722" priority="385" stopIfTrue="1">
      <formula>$AE$2&lt;&gt;2</formula>
    </cfRule>
    <cfRule type="expression" dxfId="2721" priority="386" stopIfTrue="1">
      <formula>$AE$2&lt;&gt;2</formula>
    </cfRule>
  </conditionalFormatting>
  <conditionalFormatting sqref="L8:M8">
    <cfRule type="expression" dxfId="2720" priority="383" stopIfTrue="1">
      <formula>$AE$2&lt;&gt;2</formula>
    </cfRule>
    <cfRule type="expression" dxfId="2719" priority="384" stopIfTrue="1">
      <formula>$AE$2&lt;&gt;2</formula>
    </cfRule>
  </conditionalFormatting>
  <conditionalFormatting sqref="N8:O8">
    <cfRule type="expression" dxfId="2718" priority="381" stopIfTrue="1">
      <formula>$AE$2&lt;&gt;2</formula>
    </cfRule>
    <cfRule type="expression" dxfId="2717" priority="382" stopIfTrue="1">
      <formula>$AE$2&lt;&gt;2</formula>
    </cfRule>
  </conditionalFormatting>
  <conditionalFormatting sqref="P8:Q8">
    <cfRule type="expression" dxfId="2716" priority="379" stopIfTrue="1">
      <formula>$AE$2&lt;&gt;2</formula>
    </cfRule>
    <cfRule type="expression" dxfId="2715" priority="380" stopIfTrue="1">
      <formula>$AE$2&lt;&gt;2</formula>
    </cfRule>
  </conditionalFormatting>
  <conditionalFormatting sqref="R8:S8">
    <cfRule type="expression" dxfId="2714" priority="377" stopIfTrue="1">
      <formula>$AE$2&lt;&gt;2</formula>
    </cfRule>
    <cfRule type="expression" dxfId="2713" priority="378" stopIfTrue="1">
      <formula>$AE$2&lt;&gt;2</formula>
    </cfRule>
  </conditionalFormatting>
  <conditionalFormatting sqref="T8:U8">
    <cfRule type="expression" dxfId="2712" priority="375" stopIfTrue="1">
      <formula>$AE$2&lt;&gt;2</formula>
    </cfRule>
    <cfRule type="expression" dxfId="2711" priority="376" stopIfTrue="1">
      <formula>$AE$2&lt;&gt;2</formula>
    </cfRule>
  </conditionalFormatting>
  <conditionalFormatting sqref="B9:C9">
    <cfRule type="expression" dxfId="2710" priority="373" stopIfTrue="1">
      <formula>$AE$2&lt;&gt;2</formula>
    </cfRule>
    <cfRule type="expression" dxfId="2709" priority="374" stopIfTrue="1">
      <formula>$AE$2&lt;&gt;2</formula>
    </cfRule>
  </conditionalFormatting>
  <conditionalFormatting sqref="D9:E9">
    <cfRule type="expression" dxfId="2708" priority="371" stopIfTrue="1">
      <formula>$AE$2&lt;&gt;2</formula>
    </cfRule>
    <cfRule type="expression" dxfId="2707" priority="372" stopIfTrue="1">
      <formula>$AE$2&lt;&gt;2</formula>
    </cfRule>
  </conditionalFormatting>
  <conditionalFormatting sqref="F9:G9">
    <cfRule type="expression" dxfId="2706" priority="369" stopIfTrue="1">
      <formula>$AE$2&lt;&gt;2</formula>
    </cfRule>
    <cfRule type="expression" dxfId="2705" priority="370" stopIfTrue="1">
      <formula>$AE$2&lt;&gt;2</formula>
    </cfRule>
  </conditionalFormatting>
  <conditionalFormatting sqref="H9:I9">
    <cfRule type="expression" dxfId="2704" priority="367" stopIfTrue="1">
      <formula>$AE$2&lt;&gt;2</formula>
    </cfRule>
    <cfRule type="expression" dxfId="2703" priority="368" stopIfTrue="1">
      <formula>$AE$2&lt;&gt;2</formula>
    </cfRule>
  </conditionalFormatting>
  <conditionalFormatting sqref="J9:K9">
    <cfRule type="expression" dxfId="2702" priority="365" stopIfTrue="1">
      <formula>$AE$2&lt;&gt;2</formula>
    </cfRule>
    <cfRule type="expression" dxfId="2701" priority="366" stopIfTrue="1">
      <formula>$AE$2&lt;&gt;2</formula>
    </cfRule>
  </conditionalFormatting>
  <conditionalFormatting sqref="L9:M9">
    <cfRule type="expression" dxfId="2700" priority="363" stopIfTrue="1">
      <formula>$AE$2&lt;&gt;2</formula>
    </cfRule>
    <cfRule type="expression" dxfId="2699" priority="364" stopIfTrue="1">
      <formula>$AE$2&lt;&gt;2</formula>
    </cfRule>
  </conditionalFormatting>
  <conditionalFormatting sqref="N9:O9">
    <cfRule type="expression" dxfId="2698" priority="361" stopIfTrue="1">
      <formula>$AE$2&lt;&gt;2</formula>
    </cfRule>
    <cfRule type="expression" dxfId="2697" priority="362" stopIfTrue="1">
      <formula>$AE$2&lt;&gt;2</formula>
    </cfRule>
  </conditionalFormatting>
  <conditionalFormatting sqref="P9:Q9">
    <cfRule type="expression" dxfId="2696" priority="359" stopIfTrue="1">
      <formula>$AE$2&lt;&gt;2</formula>
    </cfRule>
    <cfRule type="expression" dxfId="2695" priority="360" stopIfTrue="1">
      <formula>$AE$2&lt;&gt;2</formula>
    </cfRule>
  </conditionalFormatting>
  <conditionalFormatting sqref="R9:S9">
    <cfRule type="expression" dxfId="2694" priority="357" stopIfTrue="1">
      <formula>$AE$2&lt;&gt;2</formula>
    </cfRule>
    <cfRule type="expression" dxfId="2693" priority="358" stopIfTrue="1">
      <formula>$AE$2&lt;&gt;2</formula>
    </cfRule>
  </conditionalFormatting>
  <conditionalFormatting sqref="T9:U9">
    <cfRule type="expression" dxfId="2692" priority="355" stopIfTrue="1">
      <formula>$AE$2&lt;&gt;2</formula>
    </cfRule>
    <cfRule type="expression" dxfId="2691" priority="356" stopIfTrue="1">
      <formula>$AE$2&lt;&gt;2</formula>
    </cfRule>
  </conditionalFormatting>
  <conditionalFormatting sqref="B10:C10">
    <cfRule type="expression" dxfId="2690" priority="353" stopIfTrue="1">
      <formula>$AE$2&lt;&gt;2</formula>
    </cfRule>
    <cfRule type="expression" dxfId="2689" priority="354" stopIfTrue="1">
      <formula>$AE$2&lt;&gt;2</formula>
    </cfRule>
  </conditionalFormatting>
  <conditionalFormatting sqref="D10:E10">
    <cfRule type="expression" dxfId="2688" priority="351" stopIfTrue="1">
      <formula>$AE$2&lt;&gt;2</formula>
    </cfRule>
    <cfRule type="expression" dxfId="2687" priority="352" stopIfTrue="1">
      <formula>$AE$2&lt;&gt;2</formula>
    </cfRule>
  </conditionalFormatting>
  <conditionalFormatting sqref="F10:G10">
    <cfRule type="expression" dxfId="2686" priority="349" stopIfTrue="1">
      <formula>$AE$2&lt;&gt;2</formula>
    </cfRule>
    <cfRule type="expression" dxfId="2685" priority="350" stopIfTrue="1">
      <formula>$AE$2&lt;&gt;2</formula>
    </cfRule>
  </conditionalFormatting>
  <conditionalFormatting sqref="H10:I10">
    <cfRule type="expression" dxfId="2684" priority="347" stopIfTrue="1">
      <formula>$AE$2&lt;&gt;2</formula>
    </cfRule>
    <cfRule type="expression" dxfId="2683" priority="348" stopIfTrue="1">
      <formula>$AE$2&lt;&gt;2</formula>
    </cfRule>
  </conditionalFormatting>
  <conditionalFormatting sqref="J10:K10">
    <cfRule type="expression" dxfId="2682" priority="345" stopIfTrue="1">
      <formula>$AE$2&lt;&gt;2</formula>
    </cfRule>
    <cfRule type="expression" dxfId="2681" priority="346" stopIfTrue="1">
      <formula>$AE$2&lt;&gt;2</formula>
    </cfRule>
  </conditionalFormatting>
  <conditionalFormatting sqref="L10:M10">
    <cfRule type="expression" dxfId="2680" priority="343" stopIfTrue="1">
      <formula>$AE$2&lt;&gt;2</formula>
    </cfRule>
    <cfRule type="expression" dxfId="2679" priority="344" stopIfTrue="1">
      <formula>$AE$2&lt;&gt;2</formula>
    </cfRule>
  </conditionalFormatting>
  <conditionalFormatting sqref="N10:O10">
    <cfRule type="expression" dxfId="2678" priority="341" stopIfTrue="1">
      <formula>$AE$2&lt;&gt;2</formula>
    </cfRule>
    <cfRule type="expression" dxfId="2677" priority="342" stopIfTrue="1">
      <formula>$AE$2&lt;&gt;2</formula>
    </cfRule>
  </conditionalFormatting>
  <conditionalFormatting sqref="P10:Q10">
    <cfRule type="expression" dxfId="2676" priority="339" stopIfTrue="1">
      <formula>$AE$2&lt;&gt;2</formula>
    </cfRule>
    <cfRule type="expression" dxfId="2675" priority="340" stopIfTrue="1">
      <formula>$AE$2&lt;&gt;2</formula>
    </cfRule>
  </conditionalFormatting>
  <conditionalFormatting sqref="R10:S10">
    <cfRule type="expression" dxfId="2674" priority="337" stopIfTrue="1">
      <formula>$AE$2&lt;&gt;2</formula>
    </cfRule>
    <cfRule type="expression" dxfId="2673" priority="338" stopIfTrue="1">
      <formula>$AE$2&lt;&gt;2</formula>
    </cfRule>
  </conditionalFormatting>
  <conditionalFormatting sqref="T10:U10">
    <cfRule type="expression" dxfId="2672" priority="335" stopIfTrue="1">
      <formula>$AE$2&lt;&gt;2</formula>
    </cfRule>
    <cfRule type="expression" dxfId="2671" priority="336" stopIfTrue="1">
      <formula>$AE$2&lt;&gt;2</formula>
    </cfRule>
  </conditionalFormatting>
  <conditionalFormatting sqref="B11:C11">
    <cfRule type="expression" dxfId="2670" priority="333" stopIfTrue="1">
      <formula>$AE$2&lt;&gt;2</formula>
    </cfRule>
    <cfRule type="expression" dxfId="2669" priority="334" stopIfTrue="1">
      <formula>$AE$2&lt;&gt;2</formula>
    </cfRule>
  </conditionalFormatting>
  <conditionalFormatting sqref="D11:E11">
    <cfRule type="expression" dxfId="2668" priority="331" stopIfTrue="1">
      <formula>$AE$2&lt;&gt;2</formula>
    </cfRule>
    <cfRule type="expression" dxfId="2667" priority="332" stopIfTrue="1">
      <formula>$AE$2&lt;&gt;2</formula>
    </cfRule>
  </conditionalFormatting>
  <conditionalFormatting sqref="F11:G11">
    <cfRule type="expression" dxfId="2666" priority="329" stopIfTrue="1">
      <formula>$AE$2&lt;&gt;2</formula>
    </cfRule>
    <cfRule type="expression" dxfId="2665" priority="330" stopIfTrue="1">
      <formula>$AE$2&lt;&gt;2</formula>
    </cfRule>
  </conditionalFormatting>
  <conditionalFormatting sqref="H11:I11">
    <cfRule type="expression" dxfId="2664" priority="327" stopIfTrue="1">
      <formula>$AE$2&lt;&gt;2</formula>
    </cfRule>
    <cfRule type="expression" dxfId="2663" priority="328" stopIfTrue="1">
      <formula>$AE$2&lt;&gt;2</formula>
    </cfRule>
  </conditionalFormatting>
  <conditionalFormatting sqref="J11:K11">
    <cfRule type="expression" dxfId="2662" priority="325" stopIfTrue="1">
      <formula>$AE$2&lt;&gt;2</formula>
    </cfRule>
    <cfRule type="expression" dxfId="2661" priority="326" stopIfTrue="1">
      <formula>$AE$2&lt;&gt;2</formula>
    </cfRule>
  </conditionalFormatting>
  <conditionalFormatting sqref="L11:M11">
    <cfRule type="expression" dxfId="2660" priority="323" stopIfTrue="1">
      <formula>$AE$2&lt;&gt;2</formula>
    </cfRule>
    <cfRule type="expression" dxfId="2659" priority="324" stopIfTrue="1">
      <formula>$AE$2&lt;&gt;2</formula>
    </cfRule>
  </conditionalFormatting>
  <conditionalFormatting sqref="N11:O11">
    <cfRule type="expression" dxfId="2658" priority="321" stopIfTrue="1">
      <formula>$AE$2&lt;&gt;2</formula>
    </cfRule>
    <cfRule type="expression" dxfId="2657" priority="322" stopIfTrue="1">
      <formula>$AE$2&lt;&gt;2</formula>
    </cfRule>
  </conditionalFormatting>
  <conditionalFormatting sqref="P11:Q11">
    <cfRule type="expression" dxfId="2656" priority="319" stopIfTrue="1">
      <formula>$AE$2&lt;&gt;2</formula>
    </cfRule>
    <cfRule type="expression" dxfId="2655" priority="320" stopIfTrue="1">
      <formula>$AE$2&lt;&gt;2</formula>
    </cfRule>
  </conditionalFormatting>
  <conditionalFormatting sqref="R11:S11">
    <cfRule type="expression" dxfId="2654" priority="317" stopIfTrue="1">
      <formula>$AE$2&lt;&gt;2</formula>
    </cfRule>
    <cfRule type="expression" dxfId="2653" priority="318" stopIfTrue="1">
      <formula>$AE$2&lt;&gt;2</formula>
    </cfRule>
  </conditionalFormatting>
  <conditionalFormatting sqref="T11:U11">
    <cfRule type="expression" dxfId="2652" priority="315" stopIfTrue="1">
      <formula>$AE$2&lt;&gt;2</formula>
    </cfRule>
    <cfRule type="expression" dxfId="2651" priority="316" stopIfTrue="1">
      <formula>$AE$2&lt;&gt;2</formula>
    </cfRule>
  </conditionalFormatting>
  <conditionalFormatting sqref="B12:C12">
    <cfRule type="expression" dxfId="2650" priority="313" stopIfTrue="1">
      <formula>$AE$2&lt;&gt;2</formula>
    </cfRule>
    <cfRule type="expression" dxfId="2649" priority="314" stopIfTrue="1">
      <formula>$AE$2&lt;&gt;2</formula>
    </cfRule>
  </conditionalFormatting>
  <conditionalFormatting sqref="D12:E12">
    <cfRule type="expression" dxfId="2648" priority="311" stopIfTrue="1">
      <formula>$AE$2&lt;&gt;2</formula>
    </cfRule>
    <cfRule type="expression" dxfId="2647" priority="312" stopIfTrue="1">
      <formula>$AE$2&lt;&gt;2</formula>
    </cfRule>
  </conditionalFormatting>
  <conditionalFormatting sqref="F12:G12">
    <cfRule type="expression" dxfId="2646" priority="309" stopIfTrue="1">
      <formula>$AE$2&lt;&gt;2</formula>
    </cfRule>
    <cfRule type="expression" dxfId="2645" priority="310" stopIfTrue="1">
      <formula>$AE$2&lt;&gt;2</formula>
    </cfRule>
  </conditionalFormatting>
  <conditionalFormatting sqref="H12:I12">
    <cfRule type="expression" dxfId="2644" priority="307" stopIfTrue="1">
      <formula>$AE$2&lt;&gt;2</formula>
    </cfRule>
    <cfRule type="expression" dxfId="2643" priority="308" stopIfTrue="1">
      <formula>$AE$2&lt;&gt;2</formula>
    </cfRule>
  </conditionalFormatting>
  <conditionalFormatting sqref="J12:K12">
    <cfRule type="expression" dxfId="2642" priority="305" stopIfTrue="1">
      <formula>$AE$2&lt;&gt;2</formula>
    </cfRule>
    <cfRule type="expression" dxfId="2641" priority="306" stopIfTrue="1">
      <formula>$AE$2&lt;&gt;2</formula>
    </cfRule>
  </conditionalFormatting>
  <conditionalFormatting sqref="L12:M12">
    <cfRule type="expression" dxfId="2640" priority="303" stopIfTrue="1">
      <formula>$AE$2&lt;&gt;2</formula>
    </cfRule>
    <cfRule type="expression" dxfId="2639" priority="304" stopIfTrue="1">
      <formula>$AE$2&lt;&gt;2</formula>
    </cfRule>
  </conditionalFormatting>
  <conditionalFormatting sqref="N12:O12">
    <cfRule type="expression" dxfId="2638" priority="301" stopIfTrue="1">
      <formula>$AE$2&lt;&gt;2</formula>
    </cfRule>
    <cfRule type="expression" dxfId="2637" priority="302" stopIfTrue="1">
      <formula>$AE$2&lt;&gt;2</formula>
    </cfRule>
  </conditionalFormatting>
  <conditionalFormatting sqref="P12:Q12">
    <cfRule type="expression" dxfId="2636" priority="299" stopIfTrue="1">
      <formula>$AE$2&lt;&gt;2</formula>
    </cfRule>
    <cfRule type="expression" dxfId="2635" priority="300" stopIfTrue="1">
      <formula>$AE$2&lt;&gt;2</formula>
    </cfRule>
  </conditionalFormatting>
  <conditionalFormatting sqref="R12:S12">
    <cfRule type="expression" dxfId="2634" priority="297" stopIfTrue="1">
      <formula>$AE$2&lt;&gt;2</formula>
    </cfRule>
    <cfRule type="expression" dxfId="2633" priority="298" stopIfTrue="1">
      <formula>$AE$2&lt;&gt;2</formula>
    </cfRule>
  </conditionalFormatting>
  <conditionalFormatting sqref="T12:U12">
    <cfRule type="expression" dxfId="2632" priority="295" stopIfTrue="1">
      <formula>$AE$2&lt;&gt;2</formula>
    </cfRule>
    <cfRule type="expression" dxfId="2631" priority="296" stopIfTrue="1">
      <formula>$AE$2&lt;&gt;2</formula>
    </cfRule>
  </conditionalFormatting>
  <conditionalFormatting sqref="B13:C13">
    <cfRule type="expression" dxfId="2630" priority="293" stopIfTrue="1">
      <formula>$AE$2&lt;&gt;2</formula>
    </cfRule>
    <cfRule type="expression" dxfId="2629" priority="294" stopIfTrue="1">
      <formula>$AE$2&lt;&gt;2</formula>
    </cfRule>
  </conditionalFormatting>
  <conditionalFormatting sqref="D13:E13">
    <cfRule type="expression" dxfId="2628" priority="291" stopIfTrue="1">
      <formula>$AE$2&lt;&gt;2</formula>
    </cfRule>
    <cfRule type="expression" dxfId="2627" priority="292" stopIfTrue="1">
      <formula>$AE$2&lt;&gt;2</formula>
    </cfRule>
  </conditionalFormatting>
  <conditionalFormatting sqref="F13:G13">
    <cfRule type="expression" dxfId="2626" priority="289" stopIfTrue="1">
      <formula>$AE$2&lt;&gt;2</formula>
    </cfRule>
    <cfRule type="expression" dxfId="2625" priority="290" stopIfTrue="1">
      <formula>$AE$2&lt;&gt;2</formula>
    </cfRule>
  </conditionalFormatting>
  <conditionalFormatting sqref="H13:I13">
    <cfRule type="expression" dxfId="2624" priority="287" stopIfTrue="1">
      <formula>$AE$2&lt;&gt;2</formula>
    </cfRule>
    <cfRule type="expression" dxfId="2623" priority="288" stopIfTrue="1">
      <formula>$AE$2&lt;&gt;2</formula>
    </cfRule>
  </conditionalFormatting>
  <conditionalFormatting sqref="J13:K13">
    <cfRule type="expression" dxfId="2622" priority="285" stopIfTrue="1">
      <formula>$AE$2&lt;&gt;2</formula>
    </cfRule>
    <cfRule type="expression" dxfId="2621" priority="286" stopIfTrue="1">
      <formula>$AE$2&lt;&gt;2</formula>
    </cfRule>
  </conditionalFormatting>
  <conditionalFormatting sqref="L13:M13">
    <cfRule type="expression" dxfId="2620" priority="283" stopIfTrue="1">
      <formula>$AE$2&lt;&gt;2</formula>
    </cfRule>
    <cfRule type="expression" dxfId="2619" priority="284" stopIfTrue="1">
      <formula>$AE$2&lt;&gt;2</formula>
    </cfRule>
  </conditionalFormatting>
  <conditionalFormatting sqref="N13:O13">
    <cfRule type="expression" dxfId="2618" priority="281" stopIfTrue="1">
      <formula>$AE$2&lt;&gt;2</formula>
    </cfRule>
    <cfRule type="expression" dxfId="2617" priority="282" stopIfTrue="1">
      <formula>$AE$2&lt;&gt;2</formula>
    </cfRule>
  </conditionalFormatting>
  <conditionalFormatting sqref="P13:Q13">
    <cfRule type="expression" dxfId="2616" priority="279" stopIfTrue="1">
      <formula>$AE$2&lt;&gt;2</formula>
    </cfRule>
    <cfRule type="expression" dxfId="2615" priority="280" stopIfTrue="1">
      <formula>$AE$2&lt;&gt;2</formula>
    </cfRule>
  </conditionalFormatting>
  <conditionalFormatting sqref="R13:S13">
    <cfRule type="expression" dxfId="2614" priority="277" stopIfTrue="1">
      <formula>$AE$2&lt;&gt;2</formula>
    </cfRule>
    <cfRule type="expression" dxfId="2613" priority="278" stopIfTrue="1">
      <formula>$AE$2&lt;&gt;2</formula>
    </cfRule>
  </conditionalFormatting>
  <conditionalFormatting sqref="T13:U13">
    <cfRule type="expression" dxfId="2612" priority="275" stopIfTrue="1">
      <formula>$AE$2&lt;&gt;2</formula>
    </cfRule>
    <cfRule type="expression" dxfId="2611" priority="276" stopIfTrue="1">
      <formula>$AE$2&lt;&gt;2</formula>
    </cfRule>
  </conditionalFormatting>
  <conditionalFormatting sqref="B14:C14">
    <cfRule type="expression" dxfId="2610" priority="273" stopIfTrue="1">
      <formula>$AE$2&lt;&gt;2</formula>
    </cfRule>
    <cfRule type="expression" dxfId="2609" priority="274" stopIfTrue="1">
      <formula>$AE$2&lt;&gt;2</formula>
    </cfRule>
  </conditionalFormatting>
  <conditionalFormatting sqref="D14:E14">
    <cfRule type="expression" dxfId="2608" priority="271" stopIfTrue="1">
      <formula>$AE$2&lt;&gt;2</formula>
    </cfRule>
    <cfRule type="expression" dxfId="2607" priority="272" stopIfTrue="1">
      <formula>$AE$2&lt;&gt;2</formula>
    </cfRule>
  </conditionalFormatting>
  <conditionalFormatting sqref="F14:G14">
    <cfRule type="expression" dxfId="2606" priority="269" stopIfTrue="1">
      <formula>$AE$2&lt;&gt;2</formula>
    </cfRule>
    <cfRule type="expression" dxfId="2605" priority="270" stopIfTrue="1">
      <formula>$AE$2&lt;&gt;2</formula>
    </cfRule>
  </conditionalFormatting>
  <conditionalFormatting sqref="H14:I14">
    <cfRule type="expression" dxfId="2604" priority="267" stopIfTrue="1">
      <formula>$AE$2&lt;&gt;2</formula>
    </cfRule>
    <cfRule type="expression" dxfId="2603" priority="268" stopIfTrue="1">
      <formula>$AE$2&lt;&gt;2</formula>
    </cfRule>
  </conditionalFormatting>
  <conditionalFormatting sqref="J14:K14">
    <cfRule type="expression" dxfId="2602" priority="265" stopIfTrue="1">
      <formula>$AE$2&lt;&gt;2</formula>
    </cfRule>
    <cfRule type="expression" dxfId="2601" priority="266" stopIfTrue="1">
      <formula>$AE$2&lt;&gt;2</formula>
    </cfRule>
  </conditionalFormatting>
  <conditionalFormatting sqref="L14:M14">
    <cfRule type="expression" dxfId="2600" priority="263" stopIfTrue="1">
      <formula>$AE$2&lt;&gt;2</formula>
    </cfRule>
    <cfRule type="expression" dxfId="2599" priority="264" stopIfTrue="1">
      <formula>$AE$2&lt;&gt;2</formula>
    </cfRule>
  </conditionalFormatting>
  <conditionalFormatting sqref="N14:O14">
    <cfRule type="expression" dxfId="2598" priority="262" stopIfTrue="1">
      <formula>$AE$2&lt;&gt;2</formula>
    </cfRule>
  </conditionalFormatting>
  <conditionalFormatting sqref="N14:O14">
    <cfRule type="expression" dxfId="2597" priority="261" stopIfTrue="1">
      <formula>$AE$2&lt;&gt;2</formula>
    </cfRule>
  </conditionalFormatting>
  <conditionalFormatting sqref="P14:Q14">
    <cfRule type="expression" dxfId="2596" priority="260" stopIfTrue="1">
      <formula>$AE$2&lt;&gt;2</formula>
    </cfRule>
  </conditionalFormatting>
  <conditionalFormatting sqref="P14:Q14">
    <cfRule type="expression" dxfId="2595" priority="259" stopIfTrue="1">
      <formula>$AE$2&lt;&gt;2</formula>
    </cfRule>
  </conditionalFormatting>
  <conditionalFormatting sqref="R14:S14">
    <cfRule type="expression" dxfId="2594" priority="258" stopIfTrue="1">
      <formula>$AE$2&lt;&gt;2</formula>
    </cfRule>
  </conditionalFormatting>
  <conditionalFormatting sqref="R14:S14">
    <cfRule type="expression" dxfId="2593" priority="257" stopIfTrue="1">
      <formula>$AE$2&lt;&gt;2</formula>
    </cfRule>
  </conditionalFormatting>
  <conditionalFormatting sqref="T14:U14">
    <cfRule type="expression" dxfId="2592" priority="256" stopIfTrue="1">
      <formula>$AE$2&lt;&gt;2</formula>
    </cfRule>
  </conditionalFormatting>
  <conditionalFormatting sqref="T14:U14">
    <cfRule type="expression" dxfId="2591" priority="255" stopIfTrue="1">
      <formula>$AE$2&lt;&gt;2</formula>
    </cfRule>
  </conditionalFormatting>
  <conditionalFormatting sqref="B15:C15">
    <cfRule type="expression" dxfId="2590" priority="253" stopIfTrue="1">
      <formula>$AE$2&lt;&gt;2</formula>
    </cfRule>
    <cfRule type="expression" dxfId="2589" priority="254" stopIfTrue="1">
      <formula>$AE$2&lt;&gt;2</formula>
    </cfRule>
  </conditionalFormatting>
  <conditionalFormatting sqref="D15:E15">
    <cfRule type="expression" dxfId="2588" priority="251" stopIfTrue="1">
      <formula>$AE$2&lt;&gt;2</formula>
    </cfRule>
    <cfRule type="expression" dxfId="2587" priority="252" stopIfTrue="1">
      <formula>$AE$2&lt;&gt;2</formula>
    </cfRule>
  </conditionalFormatting>
  <conditionalFormatting sqref="F15:G15">
    <cfRule type="expression" dxfId="2586" priority="249" stopIfTrue="1">
      <formula>$AE$2&lt;&gt;2</formula>
    </cfRule>
    <cfRule type="expression" dxfId="2585" priority="250" stopIfTrue="1">
      <formula>$AE$2&lt;&gt;2</formula>
    </cfRule>
  </conditionalFormatting>
  <conditionalFormatting sqref="H15:I15">
    <cfRule type="expression" dxfId="2584" priority="247" stopIfTrue="1">
      <formula>$AE$2&lt;&gt;2</formula>
    </cfRule>
    <cfRule type="expression" dxfId="2583" priority="248" stopIfTrue="1">
      <formula>$AE$2&lt;&gt;2</formula>
    </cfRule>
  </conditionalFormatting>
  <conditionalFormatting sqref="J15:K15">
    <cfRule type="expression" dxfId="2582" priority="245" stopIfTrue="1">
      <formula>$AE$2&lt;&gt;2</formula>
    </cfRule>
    <cfRule type="expression" dxfId="2581" priority="246" stopIfTrue="1">
      <formula>$AE$2&lt;&gt;2</formula>
    </cfRule>
  </conditionalFormatting>
  <conditionalFormatting sqref="L15:M15">
    <cfRule type="expression" dxfId="2580" priority="243" stopIfTrue="1">
      <formula>$AE$2&lt;&gt;2</formula>
    </cfRule>
    <cfRule type="expression" dxfId="2579" priority="244" stopIfTrue="1">
      <formula>$AE$2&lt;&gt;2</formula>
    </cfRule>
  </conditionalFormatting>
  <conditionalFormatting sqref="N15:O15">
    <cfRule type="expression" dxfId="2578" priority="241" stopIfTrue="1">
      <formula>$AE$2&lt;&gt;2</formula>
    </cfRule>
    <cfRule type="expression" dxfId="2577" priority="242" stopIfTrue="1">
      <formula>$AE$2&lt;&gt;2</formula>
    </cfRule>
  </conditionalFormatting>
  <conditionalFormatting sqref="P15:Q15">
    <cfRule type="expression" dxfId="2576" priority="239" stopIfTrue="1">
      <formula>$AE$2&lt;&gt;2</formula>
    </cfRule>
    <cfRule type="expression" dxfId="2575" priority="240" stopIfTrue="1">
      <formula>$AE$2&lt;&gt;2</formula>
    </cfRule>
  </conditionalFormatting>
  <conditionalFormatting sqref="R15:S15">
    <cfRule type="expression" dxfId="2574" priority="237" stopIfTrue="1">
      <formula>$AE$2&lt;&gt;2</formula>
    </cfRule>
    <cfRule type="expression" dxfId="2573" priority="238" stopIfTrue="1">
      <formula>$AE$2&lt;&gt;2</formula>
    </cfRule>
  </conditionalFormatting>
  <conditionalFormatting sqref="T15:U15">
    <cfRule type="expression" dxfId="2572" priority="235" stopIfTrue="1">
      <formula>$AE$2&lt;&gt;2</formula>
    </cfRule>
    <cfRule type="expression" dxfId="2571" priority="236" stopIfTrue="1">
      <formula>$AE$2&lt;&gt;2</formula>
    </cfRule>
  </conditionalFormatting>
  <conditionalFormatting sqref="B16:C16">
    <cfRule type="expression" dxfId="2570" priority="233" stopIfTrue="1">
      <formula>$AE$2&lt;&gt;2</formula>
    </cfRule>
    <cfRule type="expression" dxfId="2569" priority="234" stopIfTrue="1">
      <formula>$AE$2&lt;&gt;2</formula>
    </cfRule>
  </conditionalFormatting>
  <conditionalFormatting sqref="D16:E16">
    <cfRule type="expression" dxfId="2568" priority="231" stopIfTrue="1">
      <formula>$AE$2&lt;&gt;2</formula>
    </cfRule>
    <cfRule type="expression" dxfId="2567" priority="232" stopIfTrue="1">
      <formula>$AE$2&lt;&gt;2</formula>
    </cfRule>
  </conditionalFormatting>
  <conditionalFormatting sqref="F16:G16">
    <cfRule type="expression" dxfId="2566" priority="229" stopIfTrue="1">
      <formula>$AE$2&lt;&gt;2</formula>
    </cfRule>
    <cfRule type="expression" dxfId="2565" priority="230" stopIfTrue="1">
      <formula>$AE$2&lt;&gt;2</formula>
    </cfRule>
  </conditionalFormatting>
  <conditionalFormatting sqref="H16:I16">
    <cfRule type="expression" dxfId="2564" priority="227" stopIfTrue="1">
      <formula>$AE$2&lt;&gt;2</formula>
    </cfRule>
    <cfRule type="expression" dxfId="2563" priority="228" stopIfTrue="1">
      <formula>$AE$2&lt;&gt;2</formula>
    </cfRule>
  </conditionalFormatting>
  <conditionalFormatting sqref="J16:K16">
    <cfRule type="expression" dxfId="2562" priority="225" stopIfTrue="1">
      <formula>$AE$2&lt;&gt;2</formula>
    </cfRule>
    <cfRule type="expression" dxfId="2561" priority="226" stopIfTrue="1">
      <formula>$AE$2&lt;&gt;2</formula>
    </cfRule>
  </conditionalFormatting>
  <conditionalFormatting sqref="L16:M16">
    <cfRule type="expression" dxfId="2560" priority="223" stopIfTrue="1">
      <formula>$AE$2&lt;&gt;2</formula>
    </cfRule>
    <cfRule type="expression" dxfId="2559" priority="224" stopIfTrue="1">
      <formula>$AE$2&lt;&gt;2</formula>
    </cfRule>
  </conditionalFormatting>
  <conditionalFormatting sqref="N16:O16">
    <cfRule type="expression" dxfId="2558" priority="221" stopIfTrue="1">
      <formula>$AE$2&lt;&gt;2</formula>
    </cfRule>
    <cfRule type="expression" dxfId="2557" priority="222" stopIfTrue="1">
      <formula>$AE$2&lt;&gt;2</formula>
    </cfRule>
  </conditionalFormatting>
  <conditionalFormatting sqref="P16:Q16">
    <cfRule type="expression" dxfId="2556" priority="219" stopIfTrue="1">
      <formula>$AE$2&lt;&gt;2</formula>
    </cfRule>
    <cfRule type="expression" dxfId="2555" priority="220" stopIfTrue="1">
      <formula>$AE$2&lt;&gt;2</formula>
    </cfRule>
  </conditionalFormatting>
  <conditionalFormatting sqref="R16:S16">
    <cfRule type="expression" dxfId="2554" priority="217" stopIfTrue="1">
      <formula>$AE$2&lt;&gt;2</formula>
    </cfRule>
    <cfRule type="expression" dxfId="2553" priority="218" stopIfTrue="1">
      <formula>$AE$2&lt;&gt;2</formula>
    </cfRule>
  </conditionalFormatting>
  <conditionalFormatting sqref="T16:U16">
    <cfRule type="expression" dxfId="2552" priority="215" stopIfTrue="1">
      <formula>$AE$2&lt;&gt;2</formula>
    </cfRule>
    <cfRule type="expression" dxfId="2551" priority="216" stopIfTrue="1">
      <formula>$AE$2&lt;&gt;2</formula>
    </cfRule>
  </conditionalFormatting>
  <conditionalFormatting sqref="B17:C17">
    <cfRule type="expression" dxfId="2550" priority="213" stopIfTrue="1">
      <formula>$AE$2&lt;&gt;2</formula>
    </cfRule>
    <cfRule type="expression" dxfId="2549" priority="214" stopIfTrue="1">
      <formula>$AE$2&lt;&gt;2</formula>
    </cfRule>
  </conditionalFormatting>
  <conditionalFormatting sqref="D17:E17">
    <cfRule type="expression" dxfId="2548" priority="211" stopIfTrue="1">
      <formula>$AE$2&lt;&gt;2</formula>
    </cfRule>
    <cfRule type="expression" dxfId="2547" priority="212" stopIfTrue="1">
      <formula>$AE$2&lt;&gt;2</formula>
    </cfRule>
  </conditionalFormatting>
  <conditionalFormatting sqref="F17:G17">
    <cfRule type="expression" dxfId="2546" priority="209" stopIfTrue="1">
      <formula>$AE$2&lt;&gt;2</formula>
    </cfRule>
    <cfRule type="expression" dxfId="2545" priority="210" stopIfTrue="1">
      <formula>$AE$2&lt;&gt;2</formula>
    </cfRule>
  </conditionalFormatting>
  <conditionalFormatting sqref="H17:I17">
    <cfRule type="expression" dxfId="2544" priority="207" stopIfTrue="1">
      <formula>$AE$2&lt;&gt;2</formula>
    </cfRule>
    <cfRule type="expression" dxfId="2543" priority="208" stopIfTrue="1">
      <formula>$AE$2&lt;&gt;2</formula>
    </cfRule>
  </conditionalFormatting>
  <conditionalFormatting sqref="J17:K17">
    <cfRule type="expression" dxfId="2542" priority="206" stopIfTrue="1">
      <formula>$AE$2&lt;&gt;2</formula>
    </cfRule>
  </conditionalFormatting>
  <conditionalFormatting sqref="J17:K17">
    <cfRule type="expression" dxfId="2541" priority="205" stopIfTrue="1">
      <formula>$AE$2&lt;&gt;2</formula>
    </cfRule>
  </conditionalFormatting>
  <conditionalFormatting sqref="L17:M17">
    <cfRule type="expression" dxfId="2540" priority="204" stopIfTrue="1">
      <formula>$AE$2&lt;&gt;2</formula>
    </cfRule>
  </conditionalFormatting>
  <conditionalFormatting sqref="L17:M17">
    <cfRule type="expression" dxfId="2539" priority="203" stopIfTrue="1">
      <formula>$AE$2&lt;&gt;2</formula>
    </cfRule>
  </conditionalFormatting>
  <conditionalFormatting sqref="N17:O17">
    <cfRule type="expression" dxfId="2538" priority="202" stopIfTrue="1">
      <formula>$AE$2&lt;&gt;2</formula>
    </cfRule>
  </conditionalFormatting>
  <conditionalFormatting sqref="N17:O17">
    <cfRule type="expression" dxfId="2537" priority="201" stopIfTrue="1">
      <formula>$AE$2&lt;&gt;2</formula>
    </cfRule>
  </conditionalFormatting>
  <conditionalFormatting sqref="P17:Q17">
    <cfRule type="expression" dxfId="2536" priority="200" stopIfTrue="1">
      <formula>$AE$2&lt;&gt;2</formula>
    </cfRule>
  </conditionalFormatting>
  <conditionalFormatting sqref="P17:Q17">
    <cfRule type="expression" dxfId="2535" priority="199" stopIfTrue="1">
      <formula>$AE$2&lt;&gt;2</formula>
    </cfRule>
  </conditionalFormatting>
  <conditionalFormatting sqref="R17:S17">
    <cfRule type="expression" dxfId="2534" priority="198" stopIfTrue="1">
      <formula>$AE$2&lt;&gt;2</formula>
    </cfRule>
  </conditionalFormatting>
  <conditionalFormatting sqref="R17:S17">
    <cfRule type="expression" dxfId="2533" priority="197" stopIfTrue="1">
      <formula>$AE$2&lt;&gt;2</formula>
    </cfRule>
  </conditionalFormatting>
  <conditionalFormatting sqref="T17:U17">
    <cfRule type="expression" dxfId="2532" priority="196" stopIfTrue="1">
      <formula>$AE$2&lt;&gt;2</formula>
    </cfRule>
  </conditionalFormatting>
  <conditionalFormatting sqref="T17:U17">
    <cfRule type="expression" dxfId="2531" priority="195" stopIfTrue="1">
      <formula>$AE$2&lt;&gt;2</formula>
    </cfRule>
  </conditionalFormatting>
  <conditionalFormatting sqref="B18:C18">
    <cfRule type="expression" dxfId="2530" priority="193" stopIfTrue="1">
      <formula>$AE$2&lt;&gt;2</formula>
    </cfRule>
    <cfRule type="expression" dxfId="2529" priority="194" stopIfTrue="1">
      <formula>$AE$2&lt;&gt;2</formula>
    </cfRule>
  </conditionalFormatting>
  <conditionalFormatting sqref="D18:E18">
    <cfRule type="expression" dxfId="2528" priority="191" stopIfTrue="1">
      <formula>$AE$2&lt;&gt;2</formula>
    </cfRule>
    <cfRule type="expression" dxfId="2527" priority="192" stopIfTrue="1">
      <formula>$AE$2&lt;&gt;2</formula>
    </cfRule>
  </conditionalFormatting>
  <conditionalFormatting sqref="F18:G18">
    <cfRule type="expression" dxfId="2526" priority="190" stopIfTrue="1">
      <formula>$AE$2&lt;&gt;2</formula>
    </cfRule>
  </conditionalFormatting>
  <conditionalFormatting sqref="F18:G18">
    <cfRule type="expression" dxfId="2525" priority="189" stopIfTrue="1">
      <formula>$AE$2&lt;&gt;2</formula>
    </cfRule>
  </conditionalFormatting>
  <conditionalFormatting sqref="H18:I18">
    <cfRule type="expression" dxfId="2524" priority="188" stopIfTrue="1">
      <formula>$AE$2&lt;&gt;2</formula>
    </cfRule>
  </conditionalFormatting>
  <conditionalFormatting sqref="H18:I18">
    <cfRule type="expression" dxfId="2523" priority="187" stopIfTrue="1">
      <formula>$AE$2&lt;&gt;2</formula>
    </cfRule>
  </conditionalFormatting>
  <conditionalFormatting sqref="J18:K18">
    <cfRule type="expression" dxfId="2522" priority="186" stopIfTrue="1">
      <formula>$AE$2&lt;&gt;2</formula>
    </cfRule>
  </conditionalFormatting>
  <conditionalFormatting sqref="J18:K18">
    <cfRule type="expression" dxfId="2521" priority="185" stopIfTrue="1">
      <formula>$AE$2&lt;&gt;2</formula>
    </cfRule>
  </conditionalFormatting>
  <conditionalFormatting sqref="L18:M18">
    <cfRule type="expression" dxfId="2520" priority="184" stopIfTrue="1">
      <formula>$AE$2&lt;&gt;2</formula>
    </cfRule>
  </conditionalFormatting>
  <conditionalFormatting sqref="L18:M18">
    <cfRule type="expression" dxfId="2519" priority="183" stopIfTrue="1">
      <formula>$AE$2&lt;&gt;2</formula>
    </cfRule>
  </conditionalFormatting>
  <conditionalFormatting sqref="N18:O18">
    <cfRule type="expression" dxfId="2518" priority="182" stopIfTrue="1">
      <formula>$AE$2&lt;&gt;2</formula>
    </cfRule>
  </conditionalFormatting>
  <conditionalFormatting sqref="N18:O18">
    <cfRule type="expression" dxfId="2517" priority="181" stopIfTrue="1">
      <formula>$AE$2&lt;&gt;2</formula>
    </cfRule>
  </conditionalFormatting>
  <conditionalFormatting sqref="P18:Q18">
    <cfRule type="expression" dxfId="2516" priority="180" stopIfTrue="1">
      <formula>$AE$2&lt;&gt;2</formula>
    </cfRule>
  </conditionalFormatting>
  <conditionalFormatting sqref="P18:Q18">
    <cfRule type="expression" dxfId="2515" priority="179" stopIfTrue="1">
      <formula>$AE$2&lt;&gt;2</formula>
    </cfRule>
  </conditionalFormatting>
  <conditionalFormatting sqref="R18:S18">
    <cfRule type="expression" dxfId="2514" priority="178" stopIfTrue="1">
      <formula>$AE$2&lt;&gt;2</formula>
    </cfRule>
  </conditionalFormatting>
  <conditionalFormatting sqref="R18:S18">
    <cfRule type="expression" dxfId="2513" priority="177" stopIfTrue="1">
      <formula>$AE$2&lt;&gt;2</formula>
    </cfRule>
  </conditionalFormatting>
  <conditionalFormatting sqref="T18:U18">
    <cfRule type="expression" dxfId="2512" priority="176" stopIfTrue="1">
      <formula>$AE$2&lt;&gt;2</formula>
    </cfRule>
  </conditionalFormatting>
  <conditionalFormatting sqref="T18:U18">
    <cfRule type="expression" dxfId="2511" priority="175" stopIfTrue="1">
      <formula>$AE$2&lt;&gt;2</formula>
    </cfRule>
  </conditionalFormatting>
  <conditionalFormatting sqref="B19:C19">
    <cfRule type="expression" dxfId="2510" priority="173" stopIfTrue="1">
      <formula>$AE$2&lt;&gt;2</formula>
    </cfRule>
    <cfRule type="expression" dxfId="2509" priority="174" stopIfTrue="1">
      <formula>$AE$2&lt;&gt;2</formula>
    </cfRule>
  </conditionalFormatting>
  <conditionalFormatting sqref="D19:E19">
    <cfRule type="expression" dxfId="2508" priority="171" stopIfTrue="1">
      <formula>$AE$2&lt;&gt;2</formula>
    </cfRule>
    <cfRule type="expression" dxfId="2507" priority="172" stopIfTrue="1">
      <formula>$AE$2&lt;&gt;2</formula>
    </cfRule>
  </conditionalFormatting>
  <conditionalFormatting sqref="F19:G19">
    <cfRule type="expression" dxfId="2506" priority="170" stopIfTrue="1">
      <formula>$AE$2&lt;&gt;2</formula>
    </cfRule>
  </conditionalFormatting>
  <conditionalFormatting sqref="F19:G19">
    <cfRule type="expression" dxfId="2505" priority="169" stopIfTrue="1">
      <formula>$AE$2&lt;&gt;2</formula>
    </cfRule>
  </conditionalFormatting>
  <conditionalFormatting sqref="H19:I19">
    <cfRule type="expression" dxfId="2504" priority="168" stopIfTrue="1">
      <formula>$AE$2&lt;&gt;2</formula>
    </cfRule>
  </conditionalFormatting>
  <conditionalFormatting sqref="H19:I19">
    <cfRule type="expression" dxfId="2503" priority="167" stopIfTrue="1">
      <formula>$AE$2&lt;&gt;2</formula>
    </cfRule>
  </conditionalFormatting>
  <conditionalFormatting sqref="J19:K19">
    <cfRule type="expression" dxfId="2502" priority="166" stopIfTrue="1">
      <formula>$AE$2&lt;&gt;2</formula>
    </cfRule>
  </conditionalFormatting>
  <conditionalFormatting sqref="J19:K19">
    <cfRule type="expression" dxfId="2501" priority="165" stopIfTrue="1">
      <formula>$AE$2&lt;&gt;2</formula>
    </cfRule>
  </conditionalFormatting>
  <conditionalFormatting sqref="L19:M19">
    <cfRule type="expression" dxfId="2500" priority="164" stopIfTrue="1">
      <formula>$AE$2&lt;&gt;2</formula>
    </cfRule>
  </conditionalFormatting>
  <conditionalFormatting sqref="L19:M19">
    <cfRule type="expression" dxfId="2499" priority="163" stopIfTrue="1">
      <formula>$AE$2&lt;&gt;2</formula>
    </cfRule>
  </conditionalFormatting>
  <conditionalFormatting sqref="N19:O19">
    <cfRule type="expression" dxfId="2498" priority="162" stopIfTrue="1">
      <formula>$AE$2&lt;&gt;2</formula>
    </cfRule>
  </conditionalFormatting>
  <conditionalFormatting sqref="N19:O19">
    <cfRule type="expression" dxfId="2497" priority="161" stopIfTrue="1">
      <formula>$AE$2&lt;&gt;2</formula>
    </cfRule>
  </conditionalFormatting>
  <conditionalFormatting sqref="P19:Q19">
    <cfRule type="expression" dxfId="2496" priority="160" stopIfTrue="1">
      <formula>$AE$2&lt;&gt;2</formula>
    </cfRule>
  </conditionalFormatting>
  <conditionalFormatting sqref="P19:Q19">
    <cfRule type="expression" dxfId="2495" priority="159" stopIfTrue="1">
      <formula>$AE$2&lt;&gt;2</formula>
    </cfRule>
  </conditionalFormatting>
  <conditionalFormatting sqref="R19:S19">
    <cfRule type="expression" dxfId="2494" priority="158" stopIfTrue="1">
      <formula>$AE$2&lt;&gt;2</formula>
    </cfRule>
  </conditionalFormatting>
  <conditionalFormatting sqref="R19:S19">
    <cfRule type="expression" dxfId="2493" priority="157" stopIfTrue="1">
      <formula>$AE$2&lt;&gt;2</formula>
    </cfRule>
  </conditionalFormatting>
  <conditionalFormatting sqref="T19:U19">
    <cfRule type="expression" dxfId="2492" priority="156" stopIfTrue="1">
      <formula>$AE$2&lt;&gt;2</formula>
    </cfRule>
  </conditionalFormatting>
  <conditionalFormatting sqref="T19:U19">
    <cfRule type="expression" dxfId="2491" priority="155" stopIfTrue="1">
      <formula>$AE$2&lt;&gt;2</formula>
    </cfRule>
  </conditionalFormatting>
  <conditionalFormatting sqref="J26:M26">
    <cfRule type="expression" dxfId="2490" priority="154" stopIfTrue="1">
      <formula>$AE$2&lt;&gt;2</formula>
    </cfRule>
  </conditionalFormatting>
  <conditionalFormatting sqref="J26:M26">
    <cfRule type="expression" dxfId="2489" priority="153" stopIfTrue="1">
      <formula>$AE$2&lt;&gt;2</formula>
    </cfRule>
  </conditionalFormatting>
  <conditionalFormatting sqref="J26:M26">
    <cfRule type="expression" dxfId="2488" priority="152" stopIfTrue="1">
      <formula>$AE$2&lt;&gt;2</formula>
    </cfRule>
  </conditionalFormatting>
  <conditionalFormatting sqref="J26:M26">
    <cfRule type="expression" dxfId="2487" priority="151" stopIfTrue="1">
      <formula>$AE$2&lt;&gt;2</formula>
    </cfRule>
  </conditionalFormatting>
  <conditionalFormatting sqref="N26:O26">
    <cfRule type="expression" dxfId="2486" priority="150" stopIfTrue="1">
      <formula>$AE$2&lt;&gt;2</formula>
    </cfRule>
  </conditionalFormatting>
  <conditionalFormatting sqref="N26:O26">
    <cfRule type="expression" dxfId="2485" priority="149" stopIfTrue="1">
      <formula>$AE$2&lt;&gt;2</formula>
    </cfRule>
  </conditionalFormatting>
  <conditionalFormatting sqref="P26:Q26">
    <cfRule type="expression" dxfId="2484" priority="148" stopIfTrue="1">
      <formula>$AE$2&lt;&gt;2</formula>
    </cfRule>
  </conditionalFormatting>
  <conditionalFormatting sqref="P26:Q26">
    <cfRule type="expression" dxfId="2483" priority="147" stopIfTrue="1">
      <formula>$AE$2&lt;&gt;2</formula>
    </cfRule>
  </conditionalFormatting>
  <conditionalFormatting sqref="R26:S26">
    <cfRule type="expression" dxfId="2482" priority="146" stopIfTrue="1">
      <formula>$AE$2&lt;&gt;2</formula>
    </cfRule>
  </conditionalFormatting>
  <conditionalFormatting sqref="R26:S26">
    <cfRule type="expression" dxfId="2481" priority="145" stopIfTrue="1">
      <formula>$AE$2&lt;&gt;2</formula>
    </cfRule>
  </conditionalFormatting>
  <conditionalFormatting sqref="T26:U26">
    <cfRule type="expression" dxfId="2480" priority="144" stopIfTrue="1">
      <formula>$AE$2&lt;&gt;2</formula>
    </cfRule>
  </conditionalFormatting>
  <conditionalFormatting sqref="T26:U26">
    <cfRule type="expression" dxfId="2479" priority="143" stopIfTrue="1">
      <formula>$AE$2&lt;&gt;2</formula>
    </cfRule>
  </conditionalFormatting>
  <conditionalFormatting sqref="J27:M27">
    <cfRule type="expression" dxfId="2478" priority="142" stopIfTrue="1">
      <formula>$AE$2&lt;&gt;2</formula>
    </cfRule>
  </conditionalFormatting>
  <conditionalFormatting sqref="J27:M27">
    <cfRule type="expression" dxfId="2477" priority="141" stopIfTrue="1">
      <formula>$AE$2&lt;&gt;2</formula>
    </cfRule>
  </conditionalFormatting>
  <conditionalFormatting sqref="J27:M27">
    <cfRule type="expression" dxfId="2476" priority="140" stopIfTrue="1">
      <formula>$AE$2&lt;&gt;2</formula>
    </cfRule>
  </conditionalFormatting>
  <conditionalFormatting sqref="J27:M27">
    <cfRule type="expression" dxfId="2475" priority="139" stopIfTrue="1">
      <formula>$AE$2&lt;&gt;2</formula>
    </cfRule>
  </conditionalFormatting>
  <conditionalFormatting sqref="N27:O27">
    <cfRule type="expression" dxfId="2474" priority="138" stopIfTrue="1">
      <formula>$AE$2&lt;&gt;2</formula>
    </cfRule>
  </conditionalFormatting>
  <conditionalFormatting sqref="N27:O27">
    <cfRule type="expression" dxfId="2473" priority="137" stopIfTrue="1">
      <formula>$AE$2&lt;&gt;2</formula>
    </cfRule>
  </conditionalFormatting>
  <conditionalFormatting sqref="P27:Q27">
    <cfRule type="expression" dxfId="2472" priority="136" stopIfTrue="1">
      <formula>$AE$2&lt;&gt;2</formula>
    </cfRule>
  </conditionalFormatting>
  <conditionalFormatting sqref="P27:Q27">
    <cfRule type="expression" dxfId="2471" priority="135" stopIfTrue="1">
      <formula>$AE$2&lt;&gt;2</formula>
    </cfRule>
  </conditionalFormatting>
  <conditionalFormatting sqref="R27:S27">
    <cfRule type="expression" dxfId="2470" priority="134" stopIfTrue="1">
      <formula>$AE$2&lt;&gt;2</formula>
    </cfRule>
  </conditionalFormatting>
  <conditionalFormatting sqref="R27:S27">
    <cfRule type="expression" dxfId="2469" priority="133" stopIfTrue="1">
      <formula>$AE$2&lt;&gt;2</formula>
    </cfRule>
  </conditionalFormatting>
  <conditionalFormatting sqref="T27:U27">
    <cfRule type="expression" dxfId="2468" priority="132" stopIfTrue="1">
      <formula>$AE$2&lt;&gt;2</formula>
    </cfRule>
  </conditionalFormatting>
  <conditionalFormatting sqref="T27:U27">
    <cfRule type="expression" dxfId="2467" priority="131" stopIfTrue="1">
      <formula>$AE$2&lt;&gt;2</formula>
    </cfRule>
  </conditionalFormatting>
  <conditionalFormatting sqref="J28:M28">
    <cfRule type="expression" dxfId="2466" priority="130" stopIfTrue="1">
      <formula>$AE$2&lt;&gt;2</formula>
    </cfRule>
  </conditionalFormatting>
  <conditionalFormatting sqref="J28:M28">
    <cfRule type="expression" dxfId="2465" priority="129" stopIfTrue="1">
      <formula>$AE$2&lt;&gt;2</formula>
    </cfRule>
  </conditionalFormatting>
  <conditionalFormatting sqref="J28:M28">
    <cfRule type="expression" dxfId="2464" priority="128" stopIfTrue="1">
      <formula>$AE$2&lt;&gt;2</formula>
    </cfRule>
  </conditionalFormatting>
  <conditionalFormatting sqref="J28:M28">
    <cfRule type="expression" dxfId="2463" priority="127" stopIfTrue="1">
      <formula>$AE$2&lt;&gt;2</formula>
    </cfRule>
  </conditionalFormatting>
  <conditionalFormatting sqref="N28:O28">
    <cfRule type="expression" dxfId="2462" priority="126" stopIfTrue="1">
      <formula>$AE$2&lt;&gt;2</formula>
    </cfRule>
  </conditionalFormatting>
  <conditionalFormatting sqref="N28:O28">
    <cfRule type="expression" dxfId="2461" priority="125" stopIfTrue="1">
      <formula>$AE$2&lt;&gt;2</formula>
    </cfRule>
  </conditionalFormatting>
  <conditionalFormatting sqref="P28:Q28">
    <cfRule type="expression" dxfId="2460" priority="124" stopIfTrue="1">
      <formula>$AE$2&lt;&gt;2</formula>
    </cfRule>
  </conditionalFormatting>
  <conditionalFormatting sqref="P28:Q28">
    <cfRule type="expression" dxfId="2459" priority="123" stopIfTrue="1">
      <formula>$AE$2&lt;&gt;2</formula>
    </cfRule>
  </conditionalFormatting>
  <conditionalFormatting sqref="R28:S28">
    <cfRule type="expression" dxfId="2458" priority="122" stopIfTrue="1">
      <formula>$AE$2&lt;&gt;2</formula>
    </cfRule>
  </conditionalFormatting>
  <conditionalFormatting sqref="R28:S28">
    <cfRule type="expression" dxfId="2457" priority="121" stopIfTrue="1">
      <formula>$AE$2&lt;&gt;2</formula>
    </cfRule>
  </conditionalFormatting>
  <conditionalFormatting sqref="T28:U28">
    <cfRule type="expression" dxfId="2456" priority="120" stopIfTrue="1">
      <formula>$AE$2&lt;&gt;2</formula>
    </cfRule>
  </conditionalFormatting>
  <conditionalFormatting sqref="T28:U28">
    <cfRule type="expression" dxfId="2455" priority="119" stopIfTrue="1">
      <formula>$AE$2&lt;&gt;2</formula>
    </cfRule>
  </conditionalFormatting>
  <conditionalFormatting sqref="J35:K35">
    <cfRule type="expression" dxfId="2454" priority="118" stopIfTrue="1">
      <formula>$AE$2&lt;&gt;2</formula>
    </cfRule>
  </conditionalFormatting>
  <conditionalFormatting sqref="J35:K35">
    <cfRule type="expression" dxfId="2453" priority="117" stopIfTrue="1">
      <formula>$AE$2&lt;&gt;2</formula>
    </cfRule>
  </conditionalFormatting>
  <conditionalFormatting sqref="L35:M35">
    <cfRule type="expression" dxfId="2452" priority="116" stopIfTrue="1">
      <formula>$AE$2&lt;&gt;2</formula>
    </cfRule>
  </conditionalFormatting>
  <conditionalFormatting sqref="L35:M35">
    <cfRule type="expression" dxfId="2451" priority="115" stopIfTrue="1">
      <formula>$AE$2&lt;&gt;2</formula>
    </cfRule>
  </conditionalFormatting>
  <conditionalFormatting sqref="N35:O35">
    <cfRule type="expression" dxfId="2450" priority="114" stopIfTrue="1">
      <formula>$AE$2&lt;&gt;2</formula>
    </cfRule>
  </conditionalFormatting>
  <conditionalFormatting sqref="N35:O35">
    <cfRule type="expression" dxfId="2449" priority="113" stopIfTrue="1">
      <formula>$AE$2&lt;&gt;2</formula>
    </cfRule>
  </conditionalFormatting>
  <conditionalFormatting sqref="R35:S35">
    <cfRule type="expression" dxfId="2448" priority="112" stopIfTrue="1">
      <formula>$AE$2&lt;&gt;2</formula>
    </cfRule>
  </conditionalFormatting>
  <conditionalFormatting sqref="R35:S35">
    <cfRule type="expression" dxfId="2447" priority="111" stopIfTrue="1">
      <formula>$AE$2&lt;&gt;2</formula>
    </cfRule>
  </conditionalFormatting>
  <conditionalFormatting sqref="J36:K36">
    <cfRule type="expression" dxfId="2446" priority="110" stopIfTrue="1">
      <formula>$AE$2&lt;&gt;2</formula>
    </cfRule>
  </conditionalFormatting>
  <conditionalFormatting sqref="J36:K36">
    <cfRule type="expression" dxfId="2445" priority="109" stopIfTrue="1">
      <formula>$AE$2&lt;&gt;2</formula>
    </cfRule>
  </conditionalFormatting>
  <conditionalFormatting sqref="L36:M36">
    <cfRule type="expression" dxfId="2444" priority="108" stopIfTrue="1">
      <formula>$AE$2&lt;&gt;2</formula>
    </cfRule>
  </conditionalFormatting>
  <conditionalFormatting sqref="L36:M36">
    <cfRule type="expression" dxfId="2443" priority="107" stopIfTrue="1">
      <formula>$AE$2&lt;&gt;2</formula>
    </cfRule>
  </conditionalFormatting>
  <conditionalFormatting sqref="N36:O36">
    <cfRule type="expression" dxfId="2442" priority="106" stopIfTrue="1">
      <formula>$AE$2&lt;&gt;2</formula>
    </cfRule>
  </conditionalFormatting>
  <conditionalFormatting sqref="N36:O36">
    <cfRule type="expression" dxfId="2441" priority="105" stopIfTrue="1">
      <formula>$AE$2&lt;&gt;2</formula>
    </cfRule>
  </conditionalFormatting>
  <conditionalFormatting sqref="R36:S36">
    <cfRule type="expression" dxfId="2440" priority="104" stopIfTrue="1">
      <formula>$AE$2&lt;&gt;2</formula>
    </cfRule>
  </conditionalFormatting>
  <conditionalFormatting sqref="R36:S36">
    <cfRule type="expression" dxfId="2439" priority="103" stopIfTrue="1">
      <formula>$AE$2&lt;&gt;2</formula>
    </cfRule>
  </conditionalFormatting>
  <conditionalFormatting sqref="J37:K37">
    <cfRule type="expression" dxfId="2438" priority="102" stopIfTrue="1">
      <formula>$AE$2&lt;&gt;2</formula>
    </cfRule>
  </conditionalFormatting>
  <conditionalFormatting sqref="J37:K37">
    <cfRule type="expression" dxfId="2437" priority="101" stopIfTrue="1">
      <formula>$AE$2&lt;&gt;2</formula>
    </cfRule>
  </conditionalFormatting>
  <conditionalFormatting sqref="L37:M37">
    <cfRule type="expression" dxfId="2436" priority="100" stopIfTrue="1">
      <formula>$AE$2&lt;&gt;2</formula>
    </cfRule>
  </conditionalFormatting>
  <conditionalFormatting sqref="L37:M37">
    <cfRule type="expression" dxfId="2435" priority="99" stopIfTrue="1">
      <formula>$AE$2&lt;&gt;2</formula>
    </cfRule>
  </conditionalFormatting>
  <conditionalFormatting sqref="N37:O37">
    <cfRule type="expression" dxfId="2434" priority="98" stopIfTrue="1">
      <formula>$AE$2&lt;&gt;2</formula>
    </cfRule>
  </conditionalFormatting>
  <conditionalFormatting sqref="N37:O37">
    <cfRule type="expression" dxfId="2433" priority="97" stopIfTrue="1">
      <formula>$AE$2&lt;&gt;2</formula>
    </cfRule>
  </conditionalFormatting>
  <conditionalFormatting sqref="R37:S37">
    <cfRule type="expression" dxfId="2432" priority="96" stopIfTrue="1">
      <formula>$AE$2&lt;&gt;2</formula>
    </cfRule>
  </conditionalFormatting>
  <conditionalFormatting sqref="R37:S37">
    <cfRule type="expression" dxfId="2431" priority="95" stopIfTrue="1">
      <formula>$AE$2&lt;&gt;2</formula>
    </cfRule>
  </conditionalFormatting>
  <conditionalFormatting sqref="J38:K38">
    <cfRule type="expression" dxfId="2430" priority="94" stopIfTrue="1">
      <formula>$AE$2&lt;&gt;2</formula>
    </cfRule>
  </conditionalFormatting>
  <conditionalFormatting sqref="J38:K38">
    <cfRule type="expression" dxfId="2429" priority="93" stopIfTrue="1">
      <formula>$AE$2&lt;&gt;2</formula>
    </cfRule>
  </conditionalFormatting>
  <conditionalFormatting sqref="L38:M38">
    <cfRule type="expression" dxfId="2428" priority="92" stopIfTrue="1">
      <formula>$AE$2&lt;&gt;2</formula>
    </cfRule>
  </conditionalFormatting>
  <conditionalFormatting sqref="L38:M38">
    <cfRule type="expression" dxfId="2427" priority="91" stopIfTrue="1">
      <formula>$AE$2&lt;&gt;2</formula>
    </cfRule>
  </conditionalFormatting>
  <conditionalFormatting sqref="N38:O38">
    <cfRule type="expression" dxfId="2426" priority="90" stopIfTrue="1">
      <formula>$AE$2&lt;&gt;2</formula>
    </cfRule>
  </conditionalFormatting>
  <conditionalFormatting sqref="N38:O38">
    <cfRule type="expression" dxfId="2425" priority="89" stopIfTrue="1">
      <formula>$AE$2&lt;&gt;2</formula>
    </cfRule>
  </conditionalFormatting>
  <conditionalFormatting sqref="R38:S38">
    <cfRule type="expression" dxfId="2424" priority="88" stopIfTrue="1">
      <formula>$AE$2&lt;&gt;2</formula>
    </cfRule>
  </conditionalFormatting>
  <conditionalFormatting sqref="R38:S38">
    <cfRule type="expression" dxfId="2423" priority="87" stopIfTrue="1">
      <formula>$AE$2&lt;&gt;2</formula>
    </cfRule>
  </conditionalFormatting>
  <conditionalFormatting sqref="J39:K39">
    <cfRule type="expression" dxfId="2422" priority="86" stopIfTrue="1">
      <formula>$AE$2&lt;&gt;2</formula>
    </cfRule>
  </conditionalFormatting>
  <conditionalFormatting sqref="J39:K39">
    <cfRule type="expression" dxfId="2421" priority="85" stopIfTrue="1">
      <formula>$AE$2&lt;&gt;2</formula>
    </cfRule>
  </conditionalFormatting>
  <conditionalFormatting sqref="L39:M39">
    <cfRule type="expression" dxfId="2420" priority="84" stopIfTrue="1">
      <formula>$AE$2&lt;&gt;2</formula>
    </cfRule>
  </conditionalFormatting>
  <conditionalFormatting sqref="L39:M39">
    <cfRule type="expression" dxfId="2419" priority="83" stopIfTrue="1">
      <formula>$AE$2&lt;&gt;2</formula>
    </cfRule>
  </conditionalFormatting>
  <conditionalFormatting sqref="N39:O39">
    <cfRule type="expression" dxfId="2418" priority="82" stopIfTrue="1">
      <formula>$AE$2&lt;&gt;2</formula>
    </cfRule>
  </conditionalFormatting>
  <conditionalFormatting sqref="N39:O39">
    <cfRule type="expression" dxfId="2417" priority="81" stopIfTrue="1">
      <formula>$AE$2&lt;&gt;2</formula>
    </cfRule>
  </conditionalFormatting>
  <conditionalFormatting sqref="R39:S39">
    <cfRule type="expression" dxfId="2416" priority="80" stopIfTrue="1">
      <formula>$AE$2&lt;&gt;2</formula>
    </cfRule>
  </conditionalFormatting>
  <conditionalFormatting sqref="R39:S39">
    <cfRule type="expression" dxfId="2415" priority="79" stopIfTrue="1">
      <formula>$AE$2&lt;&gt;2</formula>
    </cfRule>
  </conditionalFormatting>
  <conditionalFormatting sqref="V8:W8">
    <cfRule type="expression" dxfId="2414" priority="78">
      <formula>$AE$2&lt;&gt;2</formula>
    </cfRule>
  </conditionalFormatting>
  <conditionalFormatting sqref="X8:Y8">
    <cfRule type="expression" dxfId="2413" priority="77">
      <formula>$AE$2&lt;&gt;2</formula>
    </cfRule>
  </conditionalFormatting>
  <conditionalFormatting sqref="Z8:AA8">
    <cfRule type="expression" dxfId="2412" priority="76">
      <formula>$AE$2&lt;&gt;2</formula>
    </cfRule>
  </conditionalFormatting>
  <conditionalFormatting sqref="V9:W9">
    <cfRule type="expression" dxfId="2411" priority="75">
      <formula>$AE$2&lt;&gt;2</formula>
    </cfRule>
  </conditionalFormatting>
  <conditionalFormatting sqref="X9:Y9">
    <cfRule type="expression" dxfId="2410" priority="74">
      <formula>$AE$2&lt;&gt;2</formula>
    </cfRule>
  </conditionalFormatting>
  <conditionalFormatting sqref="Z9:AA9">
    <cfRule type="expression" dxfId="2409" priority="73">
      <formula>$AE$2&lt;&gt;2</formula>
    </cfRule>
  </conditionalFormatting>
  <conditionalFormatting sqref="V10:W10">
    <cfRule type="expression" dxfId="2408" priority="72">
      <formula>$AE$2&lt;&gt;2</formula>
    </cfRule>
  </conditionalFormatting>
  <conditionalFormatting sqref="X10:Y10">
    <cfRule type="expression" dxfId="2407" priority="71">
      <formula>$AE$2&lt;&gt;2</formula>
    </cfRule>
  </conditionalFormatting>
  <conditionalFormatting sqref="Z10:AA10">
    <cfRule type="expression" dxfId="2406" priority="70">
      <formula>$AE$2&lt;&gt;2</formula>
    </cfRule>
  </conditionalFormatting>
  <conditionalFormatting sqref="V11:W11">
    <cfRule type="expression" dxfId="2405" priority="69">
      <formula>$AE$2&lt;&gt;2</formula>
    </cfRule>
  </conditionalFormatting>
  <conditionalFormatting sqref="X11:Y11">
    <cfRule type="expression" dxfId="2404" priority="68">
      <formula>$AE$2&lt;&gt;2</formula>
    </cfRule>
  </conditionalFormatting>
  <conditionalFormatting sqref="Z11:AA11">
    <cfRule type="expression" dxfId="2403" priority="67">
      <formula>$AE$2&lt;&gt;2</formula>
    </cfRule>
  </conditionalFormatting>
  <conditionalFormatting sqref="V12:W12">
    <cfRule type="expression" dxfId="2402" priority="66">
      <formula>$AE$2&lt;&gt;2</formula>
    </cfRule>
  </conditionalFormatting>
  <conditionalFormatting sqref="X12:Y12">
    <cfRule type="expression" dxfId="2401" priority="65">
      <formula>$AE$2&lt;&gt;2</formula>
    </cfRule>
  </conditionalFormatting>
  <conditionalFormatting sqref="Z12:AA12">
    <cfRule type="expression" dxfId="2400" priority="64">
      <formula>$AE$2&lt;&gt;2</formula>
    </cfRule>
  </conditionalFormatting>
  <conditionalFormatting sqref="V13:W13">
    <cfRule type="expression" dxfId="2399" priority="63">
      <formula>$AE$2&lt;&gt;2</formula>
    </cfRule>
  </conditionalFormatting>
  <conditionalFormatting sqref="X13:Y13">
    <cfRule type="expression" dxfId="2398" priority="62">
      <formula>$AE$2&lt;&gt;2</formula>
    </cfRule>
  </conditionalFormatting>
  <conditionalFormatting sqref="Z13:AA13">
    <cfRule type="expression" dxfId="2397" priority="61">
      <formula>$AE$2&lt;&gt;2</formula>
    </cfRule>
  </conditionalFormatting>
  <conditionalFormatting sqref="V14:W14">
    <cfRule type="expression" dxfId="2396" priority="60">
      <formula>$AE$2&lt;&gt;2</formula>
    </cfRule>
  </conditionalFormatting>
  <conditionalFormatting sqref="X14:Y14">
    <cfRule type="expression" dxfId="2395" priority="59">
      <formula>$AE$2&lt;&gt;2</formula>
    </cfRule>
  </conditionalFormatting>
  <conditionalFormatting sqref="Z14:AA14">
    <cfRule type="expression" dxfId="2394" priority="58">
      <formula>$AE$2&lt;&gt;2</formula>
    </cfRule>
  </conditionalFormatting>
  <conditionalFormatting sqref="V15:W15">
    <cfRule type="expression" dxfId="2393" priority="57">
      <formula>$AE$2&lt;&gt;2</formula>
    </cfRule>
  </conditionalFormatting>
  <conditionalFormatting sqref="X15:Y15">
    <cfRule type="expression" dxfId="2392" priority="56">
      <formula>$AE$2&lt;&gt;2</formula>
    </cfRule>
  </conditionalFormatting>
  <conditionalFormatting sqref="Z15:AA15">
    <cfRule type="expression" dxfId="2391" priority="55">
      <formula>$AE$2&lt;&gt;2</formula>
    </cfRule>
  </conditionalFormatting>
  <conditionalFormatting sqref="V16:W16">
    <cfRule type="expression" dxfId="2390" priority="54">
      <formula>$AE$2&lt;&gt;2</formula>
    </cfRule>
  </conditionalFormatting>
  <conditionalFormatting sqref="X16:Y16">
    <cfRule type="expression" dxfId="2389" priority="53">
      <formula>$AE$2&lt;&gt;2</formula>
    </cfRule>
  </conditionalFormatting>
  <conditionalFormatting sqref="Z16:AA16">
    <cfRule type="expression" dxfId="2388" priority="52">
      <formula>$AE$2&lt;&gt;2</formula>
    </cfRule>
  </conditionalFormatting>
  <conditionalFormatting sqref="V17:W17">
    <cfRule type="expression" dxfId="2387" priority="51">
      <formula>$AE$2&lt;&gt;2</formula>
    </cfRule>
  </conditionalFormatting>
  <conditionalFormatting sqref="X17:Y17">
    <cfRule type="expression" dxfId="2386" priority="50">
      <formula>$AE$2&lt;&gt;2</formula>
    </cfRule>
  </conditionalFormatting>
  <conditionalFormatting sqref="Z17:AA17">
    <cfRule type="expression" dxfId="2385" priority="49">
      <formula>$AE$2&lt;&gt;2</formula>
    </cfRule>
  </conditionalFormatting>
  <conditionalFormatting sqref="V18:W18">
    <cfRule type="expression" dxfId="2384" priority="48">
      <formula>$AE$2&lt;&gt;2</formula>
    </cfRule>
  </conditionalFormatting>
  <conditionalFormatting sqref="X18:Y18">
    <cfRule type="expression" dxfId="2383" priority="47">
      <formula>$AE$2&lt;&gt;2</formula>
    </cfRule>
  </conditionalFormatting>
  <conditionalFormatting sqref="Z18:AA18">
    <cfRule type="expression" dxfId="2382" priority="46">
      <formula>$AE$2&lt;&gt;2</formula>
    </cfRule>
  </conditionalFormatting>
  <conditionalFormatting sqref="V19:W19">
    <cfRule type="expression" dxfId="2381" priority="45">
      <formula>$AE$2&lt;&gt;2</formula>
    </cfRule>
  </conditionalFormatting>
  <conditionalFormatting sqref="X19:Y19">
    <cfRule type="expression" dxfId="2380" priority="44">
      <formula>$AE$2&lt;&gt;2</formula>
    </cfRule>
  </conditionalFormatting>
  <conditionalFormatting sqref="Z19:AA19">
    <cfRule type="expression" dxfId="2379" priority="43">
      <formula>$AE$2&lt;&gt;2</formula>
    </cfRule>
  </conditionalFormatting>
  <conditionalFormatting sqref="V26:W26">
    <cfRule type="expression" dxfId="2378" priority="42">
      <formula>$AE$2&lt;&gt;2</formula>
    </cfRule>
  </conditionalFormatting>
  <conditionalFormatting sqref="X26:Y26">
    <cfRule type="expression" dxfId="2377" priority="41">
      <formula>$AE$2&lt;&gt;2</formula>
    </cfRule>
  </conditionalFormatting>
  <conditionalFormatting sqref="Z26:AA26">
    <cfRule type="expression" dxfId="2376" priority="40">
      <formula>$AE$2&lt;&gt;2</formula>
    </cfRule>
  </conditionalFormatting>
  <conditionalFormatting sqref="V27:W27">
    <cfRule type="expression" dxfId="2375" priority="39">
      <formula>$AE$2&lt;&gt;2</formula>
    </cfRule>
  </conditionalFormatting>
  <conditionalFormatting sqref="X27:Y27">
    <cfRule type="expression" dxfId="2374" priority="38">
      <formula>$AE$2&lt;&gt;2</formula>
    </cfRule>
  </conditionalFormatting>
  <conditionalFormatting sqref="Z27:AA27">
    <cfRule type="expression" dxfId="2373" priority="37">
      <formula>$AE$2&lt;&gt;2</formula>
    </cfRule>
  </conditionalFormatting>
  <conditionalFormatting sqref="V28:W28">
    <cfRule type="expression" dxfId="2372" priority="36">
      <formula>$AE$2&lt;&gt;2</formula>
    </cfRule>
  </conditionalFormatting>
  <conditionalFormatting sqref="X28:Y28">
    <cfRule type="expression" dxfId="2371" priority="35">
      <formula>$AE$2&lt;&gt;2</formula>
    </cfRule>
  </conditionalFormatting>
  <conditionalFormatting sqref="Z28:AA28">
    <cfRule type="expression" dxfId="2370" priority="34">
      <formula>$AE$2&lt;&gt;2</formula>
    </cfRule>
  </conditionalFormatting>
  <conditionalFormatting sqref="V29:W29">
    <cfRule type="expression" dxfId="2369" priority="33">
      <formula>$AE$2&lt;&gt;2</formula>
    </cfRule>
  </conditionalFormatting>
  <conditionalFormatting sqref="X29:Y29">
    <cfRule type="expression" dxfId="2368" priority="32">
      <formula>$AE$2&lt;&gt;2</formula>
    </cfRule>
  </conditionalFormatting>
  <conditionalFormatting sqref="Z29:AA29">
    <cfRule type="expression" dxfId="2367" priority="31">
      <formula>$AE$2&lt;&gt;2</formula>
    </cfRule>
  </conditionalFormatting>
  <conditionalFormatting sqref="P35:Q35">
    <cfRule type="expression" dxfId="2366" priority="30">
      <formula>$AE$2&lt;&gt;2</formula>
    </cfRule>
  </conditionalFormatting>
  <conditionalFormatting sqref="T35:U35">
    <cfRule type="expression" dxfId="2365" priority="29">
      <formula>$AE$2&lt;&gt;2</formula>
    </cfRule>
  </conditionalFormatting>
  <conditionalFormatting sqref="V35:W35">
    <cfRule type="expression" dxfId="2364" priority="28">
      <formula>$AE$2&lt;&gt;2</formula>
    </cfRule>
  </conditionalFormatting>
  <conditionalFormatting sqref="X35:Y35">
    <cfRule type="expression" dxfId="2363" priority="27">
      <formula>$AE$2&lt;&gt;2</formula>
    </cfRule>
  </conditionalFormatting>
  <conditionalFormatting sqref="P36:Q36">
    <cfRule type="expression" dxfId="2362" priority="26">
      <formula>$AE$2&lt;&gt;2</formula>
    </cfRule>
  </conditionalFormatting>
  <conditionalFormatting sqref="T36:U36">
    <cfRule type="expression" dxfId="2361" priority="25">
      <formula>$AE$2&lt;&gt;2</formula>
    </cfRule>
  </conditionalFormatting>
  <conditionalFormatting sqref="V36:W36">
    <cfRule type="expression" dxfId="2360" priority="24">
      <formula>$AE$2&lt;&gt;2</formula>
    </cfRule>
  </conditionalFormatting>
  <conditionalFormatting sqref="X36:Y36">
    <cfRule type="expression" dxfId="2359" priority="23">
      <formula>$AE$2&lt;&gt;2</formula>
    </cfRule>
  </conditionalFormatting>
  <conditionalFormatting sqref="P37:Q37">
    <cfRule type="expression" dxfId="2358" priority="22">
      <formula>$AE$2&lt;&gt;2</formula>
    </cfRule>
  </conditionalFormatting>
  <conditionalFormatting sqref="T37:U37">
    <cfRule type="expression" dxfId="2357" priority="21">
      <formula>$AE$2&lt;&gt;2</formula>
    </cfRule>
  </conditionalFormatting>
  <conditionalFormatting sqref="V37:W37">
    <cfRule type="expression" dxfId="2356" priority="20">
      <formula>$AE$2&lt;&gt;2</formula>
    </cfRule>
  </conditionalFormatting>
  <conditionalFormatting sqref="X37:Y37">
    <cfRule type="expression" dxfId="2355" priority="19">
      <formula>$AE$2&lt;&gt;2</formula>
    </cfRule>
  </conditionalFormatting>
  <conditionalFormatting sqref="P38:Q38">
    <cfRule type="expression" dxfId="2354" priority="18">
      <formula>$AE$2&lt;&gt;2</formula>
    </cfRule>
  </conditionalFormatting>
  <conditionalFormatting sqref="T38:U38">
    <cfRule type="expression" dxfId="2353" priority="17">
      <formula>$AE$2&lt;&gt;2</formula>
    </cfRule>
  </conditionalFormatting>
  <conditionalFormatting sqref="V38:W38">
    <cfRule type="expression" dxfId="2352" priority="16">
      <formula>$AE$2&lt;&gt;2</formula>
    </cfRule>
  </conditionalFormatting>
  <conditionalFormatting sqref="X38:Y38">
    <cfRule type="expression" dxfId="2351" priority="15">
      <formula>$AE$2&lt;&gt;2</formula>
    </cfRule>
  </conditionalFormatting>
  <conditionalFormatting sqref="P39:Q39">
    <cfRule type="expression" dxfId="2350" priority="14">
      <formula>$AE$2&lt;&gt;2</formula>
    </cfRule>
  </conditionalFormatting>
  <conditionalFormatting sqref="T39:U39">
    <cfRule type="expression" dxfId="2349" priority="13">
      <formula>$AE$2&lt;&gt;2</formula>
    </cfRule>
  </conditionalFormatting>
  <conditionalFormatting sqref="V39:W39">
    <cfRule type="expression" dxfId="2348" priority="12">
      <formula>$AE$2&lt;&gt;2</formula>
    </cfRule>
  </conditionalFormatting>
  <conditionalFormatting sqref="X39:Y39">
    <cfRule type="expression" dxfId="2347" priority="11">
      <formula>$AE$2&lt;&gt;2</formula>
    </cfRule>
  </conditionalFormatting>
  <conditionalFormatting sqref="T40:U40">
    <cfRule type="expression" dxfId="2346" priority="10">
      <formula>$AE$2&lt;&gt;2</formula>
    </cfRule>
  </conditionalFormatting>
  <conditionalFormatting sqref="V40:W40">
    <cfRule type="expression" dxfId="2345" priority="9">
      <formula>$AE$2&lt;&gt;2</formula>
    </cfRule>
  </conditionalFormatting>
  <conditionalFormatting sqref="X40:Y40">
    <cfRule type="expression" dxfId="2344" priority="8">
      <formula>$AE$2&lt;&gt;2</formula>
    </cfRule>
  </conditionalFormatting>
  <conditionalFormatting sqref="L43:N43">
    <cfRule type="expression" dxfId="2343" priority="7">
      <formula>$AE$2&lt;&gt;2</formula>
    </cfRule>
  </conditionalFormatting>
  <conditionalFormatting sqref="Q43:R43">
    <cfRule type="expression" dxfId="2342" priority="6">
      <formula>$AE$2&lt;&gt;2</formula>
    </cfRule>
  </conditionalFormatting>
  <conditionalFormatting sqref="U43:V43">
    <cfRule type="expression" dxfId="2341" priority="5">
      <formula>$AE$2&lt;&gt;2</formula>
    </cfRule>
  </conditionalFormatting>
  <conditionalFormatting sqref="Y43:Z43">
    <cfRule type="expression" dxfId="2340" priority="4">
      <formula>$AE$2&lt;&gt;2</formula>
    </cfRule>
  </conditionalFormatting>
  <conditionalFormatting sqref="W44:Y44">
    <cfRule type="expression" dxfId="2339" priority="3">
      <formula>$AE$2&lt;&gt;2</formula>
    </cfRule>
  </conditionalFormatting>
  <conditionalFormatting sqref="W45:Y45">
    <cfRule type="expression" dxfId="2338" priority="2">
      <formula>$AE$2&lt;&gt;2</formula>
    </cfRule>
  </conditionalFormatting>
  <conditionalFormatting sqref="W46:Y46">
    <cfRule type="expression" dxfId="2337" priority="1">
      <formula>$AE$2&lt;&gt;2</formula>
    </cfRule>
  </conditionalFormatting>
  <dataValidations count="1">
    <dataValidation type="list" allowBlank="1" showInputMessage="1" showErrorMessage="1" sqref="M14:M19 L8:L19 M8:M11 T26:T28 U26 U28" xr:uid="{00000000-0002-0000-04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19810"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19811"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19812"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19813"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19814"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19815"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19816"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19817"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19818"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19819"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19820"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228" t="s">
        <v>203</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E2" s="134">
        <f>共通条件・結果!AE2</f>
        <v>1</v>
      </c>
    </row>
    <row r="3" spans="2:41" s="2" customFormat="1" ht="24.95" customHeight="1" thickBot="1">
      <c r="AE3" s="2" t="s">
        <v>279</v>
      </c>
    </row>
    <row r="4" spans="2:41" s="2" customFormat="1" ht="21.95" customHeight="1" thickBot="1">
      <c r="B4" s="4" t="s">
        <v>5</v>
      </c>
      <c r="R4" s="229" t="s">
        <v>33</v>
      </c>
      <c r="S4" s="230"/>
      <c r="T4" s="230"/>
      <c r="U4" s="231"/>
      <c r="V4" s="232" t="b">
        <f>IF(共通条件・結果!AA7="８地域","0.480",IF(共通条件・結果!AA7="７地域",0.412,IF(共通条件・結果!AA7="６地域",0.434,IF(共通条件・結果!AA7="５地域",0.472,IF(共通条件・結果!AA7="４地域",0.437,IF(共通条件・結果!AA7="３地域",0.476,IF(共通条件・結果!AA7="２地域",0.507,IF(共通条件・結果!AA7="１地域",0.502))))))))</f>
        <v>0</v>
      </c>
      <c r="W4" s="233"/>
      <c r="X4" s="232" t="b">
        <f>IF(共通条件・結果!AA7="８地域","-",IF(共通条件・結果!AA7="７地域",1.023,IF(共通条件・結果!AA7="６地域",0.936,IF(共通条件・結果!AA7="５地域",0.983,IF(共通条件・結果!AA7="４地域",0.815,IF(共通条件・結果!AA7="３地域",0.851,IF(共通条件・結果!AA7="２地域",0.856,IF(共通条件・結果!AA7="１地域",0.935))))))))</f>
        <v>0</v>
      </c>
      <c r="Y4" s="233"/>
    </row>
    <row r="5" spans="2:41" s="2" customFormat="1" ht="21.95" customHeight="1">
      <c r="B5" s="234" t="s">
        <v>6</v>
      </c>
      <c r="C5" s="191"/>
      <c r="D5" s="191" t="s">
        <v>142</v>
      </c>
      <c r="E5" s="191"/>
      <c r="F5" s="191"/>
      <c r="G5" s="191"/>
      <c r="H5" s="239" t="s">
        <v>143</v>
      </c>
      <c r="I5" s="191"/>
      <c r="J5" s="239" t="s">
        <v>65</v>
      </c>
      <c r="K5" s="191"/>
      <c r="L5" s="239" t="s">
        <v>9</v>
      </c>
      <c r="M5" s="191"/>
      <c r="N5" s="241" t="s">
        <v>46</v>
      </c>
      <c r="O5" s="242"/>
      <c r="P5" s="242"/>
      <c r="Q5" s="242"/>
      <c r="R5" s="242"/>
      <c r="S5" s="242"/>
      <c r="T5" s="242"/>
      <c r="U5" s="242"/>
      <c r="V5" s="239" t="s">
        <v>144</v>
      </c>
      <c r="W5" s="191"/>
      <c r="X5" s="239" t="s">
        <v>145</v>
      </c>
      <c r="Y5" s="191"/>
      <c r="Z5" s="239" t="s">
        <v>112</v>
      </c>
      <c r="AA5" s="192"/>
    </row>
    <row r="6" spans="2:41" s="2" customFormat="1" ht="21.95" customHeight="1">
      <c r="B6" s="235"/>
      <c r="C6" s="236"/>
      <c r="D6" s="213" t="s">
        <v>8</v>
      </c>
      <c r="E6" s="214"/>
      <c r="F6" s="217" t="s">
        <v>7</v>
      </c>
      <c r="G6" s="218"/>
      <c r="H6" s="236"/>
      <c r="I6" s="236"/>
      <c r="J6" s="240"/>
      <c r="K6" s="236"/>
      <c r="L6" s="240"/>
      <c r="M6" s="236"/>
      <c r="N6" s="221" t="s">
        <v>45</v>
      </c>
      <c r="O6" s="222"/>
      <c r="P6" s="225" t="s">
        <v>146</v>
      </c>
      <c r="Q6" s="226"/>
      <c r="R6" s="226"/>
      <c r="S6" s="226"/>
      <c r="T6" s="226"/>
      <c r="U6" s="227"/>
      <c r="V6" s="240"/>
      <c r="W6" s="236"/>
      <c r="X6" s="240"/>
      <c r="Y6" s="236"/>
      <c r="Z6" s="236"/>
      <c r="AA6" s="260"/>
      <c r="AD6" s="256" t="s">
        <v>49</v>
      </c>
      <c r="AE6" s="256"/>
      <c r="AF6" s="40"/>
      <c r="AG6" s="40"/>
      <c r="AH6" s="256" t="s">
        <v>12</v>
      </c>
      <c r="AI6" s="256"/>
      <c r="AJ6" s="40"/>
      <c r="AK6" s="256" t="s">
        <v>50</v>
      </c>
      <c r="AL6" s="256"/>
      <c r="AN6" s="256" t="s">
        <v>58</v>
      </c>
      <c r="AO6" s="256"/>
    </row>
    <row r="7" spans="2:41" s="2" customFormat="1" ht="21.95" customHeight="1" thickBot="1">
      <c r="B7" s="237"/>
      <c r="C7" s="238"/>
      <c r="D7" s="215"/>
      <c r="E7" s="216"/>
      <c r="F7" s="219"/>
      <c r="G7" s="220"/>
      <c r="H7" s="238"/>
      <c r="I7" s="238"/>
      <c r="J7" s="238"/>
      <c r="K7" s="238"/>
      <c r="L7" s="238"/>
      <c r="M7" s="238"/>
      <c r="N7" s="223"/>
      <c r="O7" s="224"/>
      <c r="P7" s="220" t="s">
        <v>10</v>
      </c>
      <c r="Q7" s="257"/>
      <c r="R7" s="258" t="s">
        <v>11</v>
      </c>
      <c r="S7" s="259"/>
      <c r="T7" s="220" t="s">
        <v>3</v>
      </c>
      <c r="U7" s="257"/>
      <c r="V7" s="238"/>
      <c r="W7" s="238"/>
      <c r="X7" s="238"/>
      <c r="Y7" s="238"/>
      <c r="Z7" s="238"/>
      <c r="AA7" s="261"/>
      <c r="AD7" s="40" t="s">
        <v>4</v>
      </c>
      <c r="AE7" s="40" t="s">
        <v>16</v>
      </c>
      <c r="AF7" s="40"/>
      <c r="AG7" s="40"/>
      <c r="AH7" s="40" t="s">
        <v>4</v>
      </c>
      <c r="AI7" s="40" t="s">
        <v>16</v>
      </c>
      <c r="AJ7" s="40"/>
      <c r="AK7" s="40" t="s">
        <v>4</v>
      </c>
      <c r="AL7" s="40" t="s">
        <v>16</v>
      </c>
      <c r="AN7" s="65" t="s">
        <v>56</v>
      </c>
      <c r="AO7" s="2" t="s">
        <v>54</v>
      </c>
    </row>
    <row r="8" spans="2:41" s="2" customFormat="1" ht="21.95" customHeight="1">
      <c r="B8" s="269"/>
      <c r="C8" s="270"/>
      <c r="D8" s="271"/>
      <c r="E8" s="272"/>
      <c r="F8" s="272"/>
      <c r="G8" s="273"/>
      <c r="H8" s="274"/>
      <c r="I8" s="274"/>
      <c r="J8" s="274"/>
      <c r="K8" s="274"/>
      <c r="L8" s="275"/>
      <c r="M8" s="275"/>
      <c r="N8" s="262"/>
      <c r="O8" s="263"/>
      <c r="P8" s="264"/>
      <c r="Q8" s="265"/>
      <c r="R8" s="266"/>
      <c r="S8" s="267"/>
      <c r="T8" s="268"/>
      <c r="U8" s="264"/>
      <c r="V8" s="243" t="str">
        <f>IF(D8="","",AD8)</f>
        <v/>
      </c>
      <c r="W8" s="243"/>
      <c r="X8" s="243" t="str">
        <f t="shared" ref="X8:X19" si="0">IF(D8="","",IF(ISERROR(AE8),"-",AE8))</f>
        <v/>
      </c>
      <c r="Y8" s="243"/>
      <c r="Z8" s="243" t="str">
        <f>IF(D8="","",D8*F8*AN8)</f>
        <v/>
      </c>
      <c r="AA8" s="244"/>
      <c r="AD8" s="2" t="e">
        <f>D8*F8*J8*$V$4*AH8</f>
        <v>#VALUE!</v>
      </c>
      <c r="AE8" s="2" t="e">
        <f>D8*F8*J8*$X$4*AI8</f>
        <v>#VALUE!</v>
      </c>
      <c r="AG8" s="47" t="b">
        <v>0</v>
      </c>
      <c r="AH8" s="2" t="str">
        <f>IF(AG8=TRUE,"0.93",IF(ISERROR(AK8),"エラー",IF(AK8&gt;0.93,"0.93",AK8)))</f>
        <v>エラー</v>
      </c>
      <c r="AI8" s="2" t="str">
        <f>IF(AG8=TRUE,"0.51",IF(ISERROR(AL8),"エラー",IF(AL8&gt;0.72,"0.72",AL8)))</f>
        <v>エラー</v>
      </c>
      <c r="AK8" s="2" t="e">
        <f>IF(共通条件・結果!$AA$7="８地域",0.01*(16+19*(2*R8+T8)/P8),0.01*(24+9*(3*R8+T8)/P8))</f>
        <v>#DIV/0!</v>
      </c>
      <c r="AL8" s="2" t="e">
        <f>0.01*(5+20*(3*R8+T8)/P8)</f>
        <v>#DIV/0!</v>
      </c>
      <c r="AN8" s="2">
        <f>IF(AO8="FALSE",H8,IF(L8="風除室",1/((1/H8)+0.1),0.5*H8+0.5*(1/((1/H8)+AO8))))</f>
        <v>0</v>
      </c>
      <c r="AO8" s="40" t="str">
        <f t="shared" ref="AO8:AO19" si="1">IF(L8="","FALSE",IF(L8="雨戸",0.1,IF(L8="ｼｬｯﾀｰ",0.1,IF(L8="障子",0.18,IF(L8="風除室",0.1)))))</f>
        <v>FALSE</v>
      </c>
    </row>
    <row r="9" spans="2:41" s="2" customFormat="1" ht="21.95" customHeight="1">
      <c r="B9" s="245"/>
      <c r="C9" s="246"/>
      <c r="D9" s="247"/>
      <c r="E9" s="248"/>
      <c r="F9" s="248"/>
      <c r="G9" s="249"/>
      <c r="H9" s="250"/>
      <c r="I9" s="250"/>
      <c r="J9" s="250"/>
      <c r="K9" s="250"/>
      <c r="L9" s="251"/>
      <c r="M9" s="251"/>
      <c r="N9" s="252"/>
      <c r="O9" s="253"/>
      <c r="P9" s="254"/>
      <c r="Q9" s="255"/>
      <c r="R9" s="281"/>
      <c r="S9" s="282"/>
      <c r="T9" s="280"/>
      <c r="U9" s="254"/>
      <c r="V9" s="278" t="str">
        <f t="shared" ref="V9:V19" si="2">IF(D9="","",AD9)</f>
        <v/>
      </c>
      <c r="W9" s="278"/>
      <c r="X9" s="278" t="str">
        <f t="shared" si="0"/>
        <v/>
      </c>
      <c r="Y9" s="278"/>
      <c r="Z9" s="278" t="str">
        <f t="shared" ref="Z9:Z19" si="3">IF(D9="","",D9*F9*AN9)</f>
        <v/>
      </c>
      <c r="AA9" s="279"/>
      <c r="AD9" s="2" t="e">
        <f t="shared" ref="AD9:AD19" si="4">D9*F9*J9*$V$4*AH9</f>
        <v>#VALUE!</v>
      </c>
      <c r="AE9" s="2" t="e">
        <f t="shared" ref="AE9:AE19" si="5">D9*F9*J9*$X$4*AI9</f>
        <v>#VALUE!</v>
      </c>
      <c r="AG9" s="47" t="b">
        <v>0</v>
      </c>
      <c r="AH9" s="2" t="str">
        <f t="shared" ref="AH9:AH19" si="6">IF(AG9=TRUE,"0.93",IF(ISERROR(AK9),"エラー",IF(AK9&gt;0.93,"0.93",AK9)))</f>
        <v>エラー</v>
      </c>
      <c r="AI9" s="2" t="str">
        <f t="shared" ref="AI9:AI19" si="7">IF(AG9=TRUE,"0.51",IF(ISERROR(AL9),"エラー",IF(AL9&gt;0.72,"0.72",AL9)))</f>
        <v>エラー</v>
      </c>
      <c r="AK9" s="2" t="e">
        <f>IF(共通条件・結果!$AA$7="８地域",0.01*(16+19*(2*R9+T9)/P9),0.01*(24+9*(3*R9+T9)/P9))</f>
        <v>#DIV/0!</v>
      </c>
      <c r="AL9" s="2" t="e">
        <f t="shared" ref="AL9:AL19" si="8">0.01*(5+20*(3*R9+T9)/P9)</f>
        <v>#DIV/0!</v>
      </c>
      <c r="AN9" s="2">
        <f t="shared" ref="AN9:AN19" si="9">IF(AO9="FALSE",H9,IF(L9="風除室",1/((1/H9)+0.1),0.5*H9+0.5*(1/((1/H9)+AO9))))</f>
        <v>0</v>
      </c>
      <c r="AO9" s="40" t="str">
        <f t="shared" si="1"/>
        <v>FALSE</v>
      </c>
    </row>
    <row r="10" spans="2:41" s="2" customFormat="1" ht="21.95" customHeight="1">
      <c r="B10" s="245"/>
      <c r="C10" s="246"/>
      <c r="D10" s="247"/>
      <c r="E10" s="248"/>
      <c r="F10" s="248"/>
      <c r="G10" s="249"/>
      <c r="H10" s="250"/>
      <c r="I10" s="250"/>
      <c r="J10" s="250"/>
      <c r="K10" s="250"/>
      <c r="L10" s="251"/>
      <c r="M10" s="251"/>
      <c r="N10" s="252"/>
      <c r="O10" s="253"/>
      <c r="P10" s="255"/>
      <c r="Q10" s="276"/>
      <c r="R10" s="277"/>
      <c r="S10" s="276"/>
      <c r="T10" s="277"/>
      <c r="U10" s="280"/>
      <c r="V10" s="278" t="str">
        <f t="shared" si="2"/>
        <v/>
      </c>
      <c r="W10" s="278"/>
      <c r="X10" s="278" t="str">
        <f t="shared" si="0"/>
        <v/>
      </c>
      <c r="Y10" s="278"/>
      <c r="Z10" s="278" t="str">
        <f t="shared" si="3"/>
        <v/>
      </c>
      <c r="AA10" s="279"/>
      <c r="AD10" s="2" t="e">
        <f t="shared" si="4"/>
        <v>#VALUE!</v>
      </c>
      <c r="AE10" s="2" t="e">
        <f t="shared" si="5"/>
        <v>#VALUE!</v>
      </c>
      <c r="AG10" s="47" t="b">
        <v>0</v>
      </c>
      <c r="AH10" s="2" t="str">
        <f t="shared" si="6"/>
        <v>エラー</v>
      </c>
      <c r="AI10" s="2" t="str">
        <f t="shared" si="7"/>
        <v>エラー</v>
      </c>
      <c r="AK10" s="2" t="e">
        <f>IF(共通条件・結果!$AA$7="８地域",0.01*(16+19*(2*R10+T10)/P10),0.01*(24+9*(3*R10+T10)/P10))</f>
        <v>#DIV/0!</v>
      </c>
      <c r="AL10" s="2" t="e">
        <f t="shared" si="8"/>
        <v>#DIV/0!</v>
      </c>
      <c r="AN10" s="2">
        <f>IF(AO10="FALSE",H10,IF(L10="風除室",1/((1/H10)+0.1),0.5*H10+0.5*(1/((1/H10)+AO10))))</f>
        <v>0</v>
      </c>
      <c r="AO10" s="40" t="str">
        <f t="shared" si="1"/>
        <v>FALSE</v>
      </c>
    </row>
    <row r="11" spans="2:41" s="2" customFormat="1" ht="21.95" customHeight="1">
      <c r="B11" s="245"/>
      <c r="C11" s="246"/>
      <c r="D11" s="247"/>
      <c r="E11" s="248"/>
      <c r="F11" s="248"/>
      <c r="G11" s="249"/>
      <c r="H11" s="250"/>
      <c r="I11" s="250"/>
      <c r="J11" s="250"/>
      <c r="K11" s="250"/>
      <c r="L11" s="251"/>
      <c r="M11" s="251"/>
      <c r="N11" s="252"/>
      <c r="O11" s="253"/>
      <c r="P11" s="255"/>
      <c r="Q11" s="276"/>
      <c r="R11" s="277"/>
      <c r="S11" s="276"/>
      <c r="T11" s="277"/>
      <c r="U11" s="280"/>
      <c r="V11" s="278" t="str">
        <f t="shared" si="2"/>
        <v/>
      </c>
      <c r="W11" s="278"/>
      <c r="X11" s="278" t="str">
        <f t="shared" si="0"/>
        <v/>
      </c>
      <c r="Y11" s="278"/>
      <c r="Z11" s="278" t="str">
        <f t="shared" si="3"/>
        <v/>
      </c>
      <c r="AA11" s="279"/>
      <c r="AD11" s="2" t="e">
        <f t="shared" si="4"/>
        <v>#VALUE!</v>
      </c>
      <c r="AE11" s="2" t="e">
        <f t="shared" si="5"/>
        <v>#VALUE!</v>
      </c>
      <c r="AG11" s="47" t="b">
        <v>0</v>
      </c>
      <c r="AH11" s="2" t="str">
        <f t="shared" si="6"/>
        <v>エラー</v>
      </c>
      <c r="AI11" s="2" t="str">
        <f t="shared" si="7"/>
        <v>エラー</v>
      </c>
      <c r="AK11" s="2" t="e">
        <f>IF(共通条件・結果!$AA$7="８地域",0.01*(16+19*(2*R11+T11)/P11),0.01*(24+9*(3*R11+T11)/P11))</f>
        <v>#DIV/0!</v>
      </c>
      <c r="AL11" s="2" t="e">
        <f t="shared" si="8"/>
        <v>#DIV/0!</v>
      </c>
      <c r="AN11" s="2">
        <f t="shared" si="9"/>
        <v>0</v>
      </c>
      <c r="AO11" s="40" t="str">
        <f t="shared" si="1"/>
        <v>FALSE</v>
      </c>
    </row>
    <row r="12" spans="2:41" s="2" customFormat="1" ht="21.95" customHeight="1">
      <c r="B12" s="245"/>
      <c r="C12" s="286"/>
      <c r="D12" s="287"/>
      <c r="E12" s="288"/>
      <c r="F12" s="289"/>
      <c r="G12" s="290"/>
      <c r="H12" s="287"/>
      <c r="I12" s="290"/>
      <c r="J12" s="287"/>
      <c r="K12" s="290"/>
      <c r="L12" s="283"/>
      <c r="M12" s="284"/>
      <c r="N12" s="252"/>
      <c r="O12" s="285"/>
      <c r="P12" s="255"/>
      <c r="Q12" s="276"/>
      <c r="R12" s="277"/>
      <c r="S12" s="276"/>
      <c r="T12" s="277"/>
      <c r="U12" s="280"/>
      <c r="V12" s="291" t="str">
        <f t="shared" si="2"/>
        <v/>
      </c>
      <c r="W12" s="293"/>
      <c r="X12" s="291" t="str">
        <f t="shared" si="0"/>
        <v/>
      </c>
      <c r="Y12" s="293"/>
      <c r="Z12" s="291" t="str">
        <f t="shared" si="3"/>
        <v/>
      </c>
      <c r="AA12" s="292"/>
      <c r="AD12" s="2" t="e">
        <f t="shared" si="4"/>
        <v>#VALUE!</v>
      </c>
      <c r="AE12" s="2" t="e">
        <f t="shared" si="5"/>
        <v>#VALUE!</v>
      </c>
      <c r="AG12" s="47" t="b">
        <v>0</v>
      </c>
      <c r="AH12" s="2" t="str">
        <f t="shared" si="6"/>
        <v>エラー</v>
      </c>
      <c r="AI12" s="2" t="str">
        <f t="shared" si="7"/>
        <v>エラー</v>
      </c>
      <c r="AK12" s="2" t="e">
        <f>IF(共通条件・結果!$AA$7="８地域",0.01*(16+19*(2*R12+T12)/P12),0.01*(24+9*(3*R12+T12)/P12))</f>
        <v>#DIV/0!</v>
      </c>
      <c r="AL12" s="2" t="e">
        <f t="shared" si="8"/>
        <v>#DIV/0!</v>
      </c>
      <c r="AN12" s="2">
        <f t="shared" si="9"/>
        <v>0</v>
      </c>
      <c r="AO12" s="40" t="str">
        <f t="shared" si="1"/>
        <v>FALSE</v>
      </c>
    </row>
    <row r="13" spans="2:41" s="2" customFormat="1" ht="21.95" customHeight="1">
      <c r="B13" s="245"/>
      <c r="C13" s="286"/>
      <c r="D13" s="287"/>
      <c r="E13" s="288"/>
      <c r="F13" s="289"/>
      <c r="G13" s="290"/>
      <c r="H13" s="287"/>
      <c r="I13" s="290"/>
      <c r="J13" s="287"/>
      <c r="K13" s="290"/>
      <c r="L13" s="283"/>
      <c r="M13" s="284"/>
      <c r="N13" s="252"/>
      <c r="O13" s="285"/>
      <c r="P13" s="255"/>
      <c r="Q13" s="276"/>
      <c r="R13" s="277"/>
      <c r="S13" s="276"/>
      <c r="T13" s="277"/>
      <c r="U13" s="280"/>
      <c r="V13" s="291" t="str">
        <f t="shared" si="2"/>
        <v/>
      </c>
      <c r="W13" s="293"/>
      <c r="X13" s="291" t="str">
        <f t="shared" si="0"/>
        <v/>
      </c>
      <c r="Y13" s="293"/>
      <c r="Z13" s="291" t="str">
        <f t="shared" si="3"/>
        <v/>
      </c>
      <c r="AA13" s="292"/>
      <c r="AD13" s="2" t="e">
        <f t="shared" si="4"/>
        <v>#VALUE!</v>
      </c>
      <c r="AE13" s="2" t="e">
        <f t="shared" si="5"/>
        <v>#VALUE!</v>
      </c>
      <c r="AG13" s="47" t="b">
        <v>0</v>
      </c>
      <c r="AH13" s="2" t="str">
        <f t="shared" si="6"/>
        <v>エラー</v>
      </c>
      <c r="AI13" s="2" t="str">
        <f t="shared" si="7"/>
        <v>エラー</v>
      </c>
      <c r="AK13" s="2" t="e">
        <f>IF(共通条件・結果!$AA$7="８地域",0.01*(16+19*(2*R13+T13)/P13),0.01*(24+9*(3*R13+T13)/P13))</f>
        <v>#DIV/0!</v>
      </c>
      <c r="AL13" s="2" t="e">
        <f t="shared" si="8"/>
        <v>#DIV/0!</v>
      </c>
      <c r="AN13" s="2">
        <f t="shared" si="9"/>
        <v>0</v>
      </c>
      <c r="AO13" s="40" t="str">
        <f t="shared" si="1"/>
        <v>FALSE</v>
      </c>
    </row>
    <row r="14" spans="2:41" s="2" customFormat="1" ht="21.95" customHeight="1">
      <c r="B14" s="245"/>
      <c r="C14" s="246"/>
      <c r="D14" s="247"/>
      <c r="E14" s="248"/>
      <c r="F14" s="248"/>
      <c r="G14" s="249"/>
      <c r="H14" s="250"/>
      <c r="I14" s="250"/>
      <c r="J14" s="250"/>
      <c r="K14" s="250"/>
      <c r="L14" s="251"/>
      <c r="M14" s="251"/>
      <c r="N14" s="252"/>
      <c r="O14" s="253"/>
      <c r="P14" s="255"/>
      <c r="Q14" s="276"/>
      <c r="R14" s="277"/>
      <c r="S14" s="276"/>
      <c r="T14" s="277"/>
      <c r="U14" s="280"/>
      <c r="V14" s="278" t="str">
        <f t="shared" si="2"/>
        <v/>
      </c>
      <c r="W14" s="278"/>
      <c r="X14" s="278" t="str">
        <f t="shared" si="0"/>
        <v/>
      </c>
      <c r="Y14" s="278"/>
      <c r="Z14" s="278" t="str">
        <f t="shared" si="3"/>
        <v/>
      </c>
      <c r="AA14" s="279"/>
      <c r="AD14" s="2" t="e">
        <f t="shared" si="4"/>
        <v>#VALUE!</v>
      </c>
      <c r="AE14" s="2" t="e">
        <f t="shared" si="5"/>
        <v>#VALUE!</v>
      </c>
      <c r="AG14" s="47" t="b">
        <v>0</v>
      </c>
      <c r="AH14" s="2" t="str">
        <f t="shared" si="6"/>
        <v>エラー</v>
      </c>
      <c r="AI14" s="2" t="str">
        <f t="shared" si="7"/>
        <v>エラー</v>
      </c>
      <c r="AK14" s="2" t="e">
        <f>IF(共通条件・結果!$AA$7="８地域",0.01*(16+19*(2*R14+T14)/P14),0.01*(24+9*(3*R14+T14)/P14))</f>
        <v>#DIV/0!</v>
      </c>
      <c r="AL14" s="2" t="e">
        <f t="shared" si="8"/>
        <v>#DIV/0!</v>
      </c>
      <c r="AN14" s="2">
        <f t="shared" si="9"/>
        <v>0</v>
      </c>
      <c r="AO14" s="40" t="str">
        <f t="shared" si="1"/>
        <v>FALSE</v>
      </c>
    </row>
    <row r="15" spans="2:41" s="2" customFormat="1" ht="21.95" customHeight="1">
      <c r="B15" s="245"/>
      <c r="C15" s="246"/>
      <c r="D15" s="247"/>
      <c r="E15" s="248"/>
      <c r="F15" s="248"/>
      <c r="G15" s="249"/>
      <c r="H15" s="250"/>
      <c r="I15" s="250"/>
      <c r="J15" s="250"/>
      <c r="K15" s="250"/>
      <c r="L15" s="251"/>
      <c r="M15" s="251"/>
      <c r="N15" s="252"/>
      <c r="O15" s="253"/>
      <c r="P15" s="255"/>
      <c r="Q15" s="276"/>
      <c r="R15" s="277"/>
      <c r="S15" s="276"/>
      <c r="T15" s="277"/>
      <c r="U15" s="280"/>
      <c r="V15" s="291" t="str">
        <f t="shared" si="2"/>
        <v/>
      </c>
      <c r="W15" s="293"/>
      <c r="X15" s="278" t="str">
        <f t="shared" si="0"/>
        <v/>
      </c>
      <c r="Y15" s="278"/>
      <c r="Z15" s="278" t="str">
        <f t="shared" si="3"/>
        <v/>
      </c>
      <c r="AA15" s="279"/>
      <c r="AD15" s="2" t="e">
        <f t="shared" si="4"/>
        <v>#VALUE!</v>
      </c>
      <c r="AE15" s="2" t="e">
        <f t="shared" si="5"/>
        <v>#VALUE!</v>
      </c>
      <c r="AG15" s="47" t="b">
        <v>0</v>
      </c>
      <c r="AH15" s="2" t="str">
        <f t="shared" si="6"/>
        <v>エラー</v>
      </c>
      <c r="AI15" s="2" t="str">
        <f t="shared" si="7"/>
        <v>エラー</v>
      </c>
      <c r="AK15" s="2" t="e">
        <f>IF(共通条件・結果!$AA$7="８地域",0.01*(16+19*(2*R15+T15)/P15),0.01*(24+9*(3*R15+T15)/P15))</f>
        <v>#DIV/0!</v>
      </c>
      <c r="AL15" s="2" t="e">
        <f t="shared" si="8"/>
        <v>#DIV/0!</v>
      </c>
      <c r="AN15" s="2">
        <f t="shared" si="9"/>
        <v>0</v>
      </c>
      <c r="AO15" s="40" t="str">
        <f t="shared" si="1"/>
        <v>FALSE</v>
      </c>
    </row>
    <row r="16" spans="2:41" s="2" customFormat="1" ht="21.95" customHeight="1">
      <c r="B16" s="245"/>
      <c r="C16" s="246"/>
      <c r="D16" s="247"/>
      <c r="E16" s="248"/>
      <c r="F16" s="248"/>
      <c r="G16" s="249"/>
      <c r="H16" s="250"/>
      <c r="I16" s="250"/>
      <c r="J16" s="250"/>
      <c r="K16" s="250"/>
      <c r="L16" s="251"/>
      <c r="M16" s="251"/>
      <c r="N16" s="252"/>
      <c r="O16" s="253"/>
      <c r="P16" s="255"/>
      <c r="Q16" s="276"/>
      <c r="R16" s="277"/>
      <c r="S16" s="276"/>
      <c r="T16" s="277"/>
      <c r="U16" s="280"/>
      <c r="V16" s="291" t="str">
        <f t="shared" si="2"/>
        <v/>
      </c>
      <c r="W16" s="293"/>
      <c r="X16" s="278" t="str">
        <f t="shared" si="0"/>
        <v/>
      </c>
      <c r="Y16" s="278"/>
      <c r="Z16" s="278" t="str">
        <f t="shared" si="3"/>
        <v/>
      </c>
      <c r="AA16" s="279"/>
      <c r="AD16" s="2" t="e">
        <f t="shared" si="4"/>
        <v>#VALUE!</v>
      </c>
      <c r="AE16" s="2" t="e">
        <f t="shared" si="5"/>
        <v>#VALUE!</v>
      </c>
      <c r="AG16" s="47" t="b">
        <v>0</v>
      </c>
      <c r="AH16" s="2" t="str">
        <f t="shared" si="6"/>
        <v>エラー</v>
      </c>
      <c r="AI16" s="2" t="str">
        <f t="shared" si="7"/>
        <v>エラー</v>
      </c>
      <c r="AK16" s="2" t="e">
        <f>IF(共通条件・結果!$AA$7="８地域",0.01*(16+19*(2*R16+T16)/P16),0.01*(24+9*(3*R16+T16)/P16))</f>
        <v>#DIV/0!</v>
      </c>
      <c r="AL16" s="2" t="e">
        <f t="shared" si="8"/>
        <v>#DIV/0!</v>
      </c>
      <c r="AN16" s="2">
        <f t="shared" si="9"/>
        <v>0</v>
      </c>
      <c r="AO16" s="40" t="str">
        <f t="shared" si="1"/>
        <v>FALSE</v>
      </c>
    </row>
    <row r="17" spans="2:41" s="2" customFormat="1" ht="21.95" customHeight="1">
      <c r="B17" s="245"/>
      <c r="C17" s="246"/>
      <c r="D17" s="247"/>
      <c r="E17" s="248"/>
      <c r="F17" s="248"/>
      <c r="G17" s="249"/>
      <c r="H17" s="250"/>
      <c r="I17" s="250"/>
      <c r="J17" s="250"/>
      <c r="K17" s="250"/>
      <c r="L17" s="251"/>
      <c r="M17" s="251"/>
      <c r="N17" s="252"/>
      <c r="O17" s="253"/>
      <c r="P17" s="254"/>
      <c r="Q17" s="255"/>
      <c r="R17" s="277"/>
      <c r="S17" s="276"/>
      <c r="T17" s="277"/>
      <c r="U17" s="280"/>
      <c r="V17" s="291" t="str">
        <f t="shared" si="2"/>
        <v/>
      </c>
      <c r="W17" s="293"/>
      <c r="X17" s="278" t="str">
        <f t="shared" si="0"/>
        <v/>
      </c>
      <c r="Y17" s="278"/>
      <c r="Z17" s="278" t="str">
        <f t="shared" si="3"/>
        <v/>
      </c>
      <c r="AA17" s="279"/>
      <c r="AD17" s="2" t="e">
        <f t="shared" si="4"/>
        <v>#VALUE!</v>
      </c>
      <c r="AE17" s="2" t="e">
        <f t="shared" si="5"/>
        <v>#VALUE!</v>
      </c>
      <c r="AG17" s="47" t="b">
        <v>0</v>
      </c>
      <c r="AH17" s="2" t="str">
        <f t="shared" si="6"/>
        <v>エラー</v>
      </c>
      <c r="AI17" s="2" t="str">
        <f t="shared" si="7"/>
        <v>エラー</v>
      </c>
      <c r="AK17" s="2" t="e">
        <f>IF(共通条件・結果!$AA$7="８地域",0.01*(16+19*(2*R17+T17)/P17),0.01*(24+9*(3*R17+T17)/P17))</f>
        <v>#DIV/0!</v>
      </c>
      <c r="AL17" s="2" t="e">
        <f t="shared" si="8"/>
        <v>#DIV/0!</v>
      </c>
      <c r="AN17" s="2">
        <f t="shared" si="9"/>
        <v>0</v>
      </c>
      <c r="AO17" s="40" t="str">
        <f t="shared" si="1"/>
        <v>FALSE</v>
      </c>
    </row>
    <row r="18" spans="2:41" s="2" customFormat="1" ht="21.95" customHeight="1">
      <c r="B18" s="245"/>
      <c r="C18" s="246"/>
      <c r="D18" s="247"/>
      <c r="E18" s="248"/>
      <c r="F18" s="248"/>
      <c r="G18" s="249"/>
      <c r="H18" s="250"/>
      <c r="I18" s="250"/>
      <c r="J18" s="250"/>
      <c r="K18" s="250"/>
      <c r="L18" s="251"/>
      <c r="M18" s="251"/>
      <c r="N18" s="252"/>
      <c r="O18" s="253"/>
      <c r="P18" s="254"/>
      <c r="Q18" s="255"/>
      <c r="R18" s="281"/>
      <c r="S18" s="282"/>
      <c r="T18" s="280"/>
      <c r="U18" s="254"/>
      <c r="V18" s="291" t="str">
        <f t="shared" si="2"/>
        <v/>
      </c>
      <c r="W18" s="293"/>
      <c r="X18" s="278" t="str">
        <f t="shared" si="0"/>
        <v/>
      </c>
      <c r="Y18" s="278"/>
      <c r="Z18" s="278" t="str">
        <f t="shared" si="3"/>
        <v/>
      </c>
      <c r="AA18" s="279"/>
      <c r="AD18" s="2" t="e">
        <f t="shared" si="4"/>
        <v>#VALUE!</v>
      </c>
      <c r="AE18" s="2" t="e">
        <f t="shared" si="5"/>
        <v>#VALUE!</v>
      </c>
      <c r="AG18" s="47" t="b">
        <v>0</v>
      </c>
      <c r="AH18" s="2" t="str">
        <f t="shared" si="6"/>
        <v>エラー</v>
      </c>
      <c r="AI18" s="2" t="str">
        <f t="shared" si="7"/>
        <v>エラー</v>
      </c>
      <c r="AK18" s="2" t="e">
        <f>IF(共通条件・結果!$AA$7="８地域",0.01*(16+19*(2*R18+T18)/P18),0.01*(24+9*(3*R18+T18)/P18))</f>
        <v>#DIV/0!</v>
      </c>
      <c r="AL18" s="2" t="e">
        <f t="shared" si="8"/>
        <v>#DIV/0!</v>
      </c>
      <c r="AN18" s="2">
        <f t="shared" si="9"/>
        <v>0</v>
      </c>
      <c r="AO18" s="40" t="str">
        <f t="shared" si="1"/>
        <v>FALSE</v>
      </c>
    </row>
    <row r="19" spans="2:41" s="2" customFormat="1" ht="21.95" customHeight="1" thickBot="1">
      <c r="B19" s="300"/>
      <c r="C19" s="301"/>
      <c r="D19" s="302"/>
      <c r="E19" s="303"/>
      <c r="F19" s="303"/>
      <c r="G19" s="304"/>
      <c r="H19" s="305"/>
      <c r="I19" s="305"/>
      <c r="J19" s="305"/>
      <c r="K19" s="305"/>
      <c r="L19" s="275"/>
      <c r="M19" s="275"/>
      <c r="N19" s="306"/>
      <c r="O19" s="307"/>
      <c r="P19" s="295"/>
      <c r="Q19" s="308"/>
      <c r="R19" s="309"/>
      <c r="S19" s="310"/>
      <c r="T19" s="294"/>
      <c r="U19" s="295"/>
      <c r="V19" s="291" t="str">
        <f t="shared" si="2"/>
        <v/>
      </c>
      <c r="W19" s="293"/>
      <c r="X19" s="278" t="str">
        <f t="shared" si="0"/>
        <v/>
      </c>
      <c r="Y19" s="278"/>
      <c r="Z19" s="296" t="str">
        <f t="shared" si="3"/>
        <v/>
      </c>
      <c r="AA19" s="297"/>
      <c r="AD19" s="2" t="e">
        <f t="shared" si="4"/>
        <v>#VALUE!</v>
      </c>
      <c r="AE19" s="2" t="e">
        <f t="shared" si="5"/>
        <v>#VALUE!</v>
      </c>
      <c r="AG19" s="47" t="b">
        <v>0</v>
      </c>
      <c r="AH19" s="2" t="str">
        <f t="shared" si="6"/>
        <v>エラー</v>
      </c>
      <c r="AI19" s="2" t="str">
        <f t="shared" si="7"/>
        <v>エラー</v>
      </c>
      <c r="AK19" s="2" t="e">
        <f>IF(共通条件・結果!$AA$7="８地域",0.01*(16+19*(2*R19+T19)/P19),0.01*(24+9*(3*R19+T19)/P19))</f>
        <v>#DIV/0!</v>
      </c>
      <c r="AL19" s="2" t="e">
        <f t="shared" si="8"/>
        <v>#DIV/0!</v>
      </c>
      <c r="AN19" s="2">
        <f t="shared" si="9"/>
        <v>0</v>
      </c>
      <c r="AO19" s="40" t="str">
        <f t="shared" si="1"/>
        <v>FALSE</v>
      </c>
    </row>
    <row r="20" spans="2:41" s="2" customFormat="1" ht="21.95" customHeight="1" thickBot="1">
      <c r="B20" s="210" t="s">
        <v>204</v>
      </c>
      <c r="C20" s="211"/>
      <c r="D20" s="211"/>
      <c r="E20" s="211"/>
      <c r="F20" s="211"/>
      <c r="G20" s="211"/>
      <c r="H20" s="211"/>
      <c r="I20" s="211"/>
      <c r="J20" s="211"/>
      <c r="K20" s="211"/>
      <c r="L20" s="211"/>
      <c r="M20" s="211"/>
      <c r="N20" s="211"/>
      <c r="O20" s="211"/>
      <c r="P20" s="211"/>
      <c r="Q20" s="211"/>
      <c r="R20" s="211"/>
      <c r="S20" s="211"/>
      <c r="T20" s="211"/>
      <c r="U20" s="211"/>
      <c r="V20" s="298">
        <f>SUM(V8:W19)</f>
        <v>0</v>
      </c>
      <c r="W20" s="298"/>
      <c r="X20" s="298">
        <f>IF(共通条件・結果!AA7="８地域","-",SUM(X8:Y19))</f>
        <v>0</v>
      </c>
      <c r="Y20" s="298"/>
      <c r="Z20" s="298">
        <f>SUM(Z8:AA19)</f>
        <v>0</v>
      </c>
      <c r="AA20" s="299"/>
    </row>
    <row r="21" spans="2:41" s="2" customFormat="1" ht="9.9499999999999993" customHeight="1">
      <c r="AN21" s="256"/>
      <c r="AO21" s="256"/>
    </row>
    <row r="22" spans="2:41" s="2" customFormat="1" ht="21.95" customHeight="1" thickBot="1">
      <c r="E22" s="4"/>
      <c r="J22" s="4" t="s">
        <v>13</v>
      </c>
    </row>
    <row r="23" spans="2:41" s="2" customFormat="1" ht="21.95" customHeight="1">
      <c r="J23" s="311" t="s">
        <v>14</v>
      </c>
      <c r="K23" s="174"/>
      <c r="L23" s="174"/>
      <c r="M23" s="312"/>
      <c r="N23" s="324" t="s">
        <v>142</v>
      </c>
      <c r="O23" s="174"/>
      <c r="P23" s="174"/>
      <c r="Q23" s="312"/>
      <c r="R23" s="239" t="s">
        <v>143</v>
      </c>
      <c r="S23" s="191"/>
      <c r="T23" s="328" t="s">
        <v>9</v>
      </c>
      <c r="U23" s="329"/>
      <c r="V23" s="316" t="s">
        <v>147</v>
      </c>
      <c r="W23" s="317"/>
      <c r="X23" s="316" t="s">
        <v>145</v>
      </c>
      <c r="Y23" s="317"/>
      <c r="Z23" s="316" t="s">
        <v>112</v>
      </c>
      <c r="AA23" s="175"/>
      <c r="AN23" s="256" t="s">
        <v>58</v>
      </c>
      <c r="AO23" s="256"/>
    </row>
    <row r="24" spans="2:41" s="2" customFormat="1" ht="21.95" customHeight="1">
      <c r="J24" s="313"/>
      <c r="K24" s="256"/>
      <c r="L24" s="256"/>
      <c r="M24" s="314"/>
      <c r="N24" s="325"/>
      <c r="O24" s="326"/>
      <c r="P24" s="326"/>
      <c r="Q24" s="327"/>
      <c r="R24" s="240"/>
      <c r="S24" s="236"/>
      <c r="T24" s="330"/>
      <c r="U24" s="331"/>
      <c r="V24" s="318"/>
      <c r="W24" s="319"/>
      <c r="X24" s="318"/>
      <c r="Y24" s="319"/>
      <c r="Z24" s="321"/>
      <c r="AA24" s="322"/>
      <c r="AN24" s="40"/>
      <c r="AO24" s="40"/>
    </row>
    <row r="25" spans="2:41" s="2" customFormat="1" ht="21.95" customHeight="1" thickBot="1">
      <c r="J25" s="315"/>
      <c r="K25" s="219"/>
      <c r="L25" s="219"/>
      <c r="M25" s="220"/>
      <c r="N25" s="333" t="s">
        <v>8</v>
      </c>
      <c r="O25" s="334"/>
      <c r="P25" s="335" t="s">
        <v>7</v>
      </c>
      <c r="Q25" s="238"/>
      <c r="R25" s="238"/>
      <c r="S25" s="238"/>
      <c r="T25" s="332"/>
      <c r="U25" s="332"/>
      <c r="V25" s="223"/>
      <c r="W25" s="320"/>
      <c r="X25" s="223"/>
      <c r="Y25" s="320"/>
      <c r="Z25" s="257"/>
      <c r="AA25" s="323"/>
      <c r="AN25" s="65" t="s">
        <v>56</v>
      </c>
      <c r="AO25" s="2" t="s">
        <v>54</v>
      </c>
    </row>
    <row r="26" spans="2:41" s="2" customFormat="1" ht="21.95" customHeight="1">
      <c r="D26" s="82"/>
      <c r="E26" s="82"/>
      <c r="J26" s="341"/>
      <c r="K26" s="342"/>
      <c r="L26" s="342"/>
      <c r="M26" s="343"/>
      <c r="N26" s="271"/>
      <c r="O26" s="272"/>
      <c r="P26" s="272"/>
      <c r="Q26" s="273"/>
      <c r="R26" s="274"/>
      <c r="S26" s="274"/>
      <c r="T26" s="344"/>
      <c r="U26" s="344"/>
      <c r="V26" s="336" t="str">
        <f>IF(N26="","",N26*P26*R26*0.034*$V$4)</f>
        <v/>
      </c>
      <c r="W26" s="336"/>
      <c r="X26" s="336" t="str">
        <f>IF(N26="","",IF(ISERROR(N26*P26*R26*0.034*$X$4),"-",N26*P26*R26*0.034*$X$4))</f>
        <v/>
      </c>
      <c r="Y26" s="336"/>
      <c r="Z26" s="336" t="str">
        <f>IF(N26="","",N26*P26*AN26)</f>
        <v/>
      </c>
      <c r="AA26" s="337"/>
      <c r="AD26" s="47"/>
      <c r="AN26" s="2">
        <f>IF(AO26="FALSE",R26,IF(T26="風除室",1/((1/R26)+0.1),0.5*R26+0.5*(1/((1/R26)+AO26))))</f>
        <v>0</v>
      </c>
      <c r="AO26" s="40" t="str">
        <f>IF(T26="","FALSE",IF(T26="雨戸",0.1,IF(T26="ｼｬｯﾀｰ",0.1,IF(T26="障子",0.18,IF(T26="風除室",0.1)))))</f>
        <v>FALSE</v>
      </c>
    </row>
    <row r="27" spans="2:41" s="2" customFormat="1" ht="21.95" customHeight="1">
      <c r="D27" s="82"/>
      <c r="E27" s="82"/>
      <c r="J27" s="338"/>
      <c r="K27" s="339"/>
      <c r="L27" s="339"/>
      <c r="M27" s="340"/>
      <c r="N27" s="287"/>
      <c r="O27" s="288"/>
      <c r="P27" s="289"/>
      <c r="Q27" s="290"/>
      <c r="R27" s="287"/>
      <c r="S27" s="290"/>
      <c r="T27" s="283"/>
      <c r="U27" s="284"/>
      <c r="V27" s="291" t="str">
        <f>IF(N27="","",N27*P27*R27*0.034*$V$4)</f>
        <v/>
      </c>
      <c r="W27" s="293"/>
      <c r="X27" s="291" t="str">
        <f>IF(N27="","",IF(ISERROR(N27*P27*R27*0.034*$X$4),"-",N27*P27*R27*0.034*$X$4))</f>
        <v/>
      </c>
      <c r="Y27" s="293"/>
      <c r="Z27" s="291" t="str">
        <f>IF(N27="","",N27*P27*AN27)</f>
        <v/>
      </c>
      <c r="AA27" s="292"/>
      <c r="AD27" s="47"/>
      <c r="AN27" s="2">
        <f>IF(AO27="FALSE",R27,IF(T27="風除室",1/((1/R27)+0.1),0.5*R27+0.5*(1/((1/R27)+AO27))))</f>
        <v>0</v>
      </c>
      <c r="AO27" s="40" t="str">
        <f>IF(T27="","FALSE",IF(T27="雨戸",0.1,IF(T27="ｼｬｯﾀｰ",0.1,IF(T27="障子",0.18,IF(T27="風除室",0.1)))))</f>
        <v>FALSE</v>
      </c>
    </row>
    <row r="28" spans="2:41" s="2" customFormat="1" ht="21.95" customHeight="1" thickBot="1">
      <c r="D28" s="82"/>
      <c r="E28" s="82"/>
      <c r="J28" s="345"/>
      <c r="K28" s="346"/>
      <c r="L28" s="346"/>
      <c r="M28" s="347"/>
      <c r="N28" s="302"/>
      <c r="O28" s="303"/>
      <c r="P28" s="303"/>
      <c r="Q28" s="304"/>
      <c r="R28" s="305"/>
      <c r="S28" s="305"/>
      <c r="T28" s="251" t="s">
        <v>44</v>
      </c>
      <c r="U28" s="251"/>
      <c r="V28" s="348" t="str">
        <f>IF(N28="","",N28*P28*R28*0.034*$V$4)</f>
        <v/>
      </c>
      <c r="W28" s="348"/>
      <c r="X28" s="348" t="str">
        <f>IF(N28="","",IF(ISERROR(N28*P28*R28*0.034*$X$4),"-",N28*P28*R28*0.034*$X$4))</f>
        <v/>
      </c>
      <c r="Y28" s="348"/>
      <c r="Z28" s="348" t="str">
        <f>IF(N28="","",N28*P28*AN28)</f>
        <v/>
      </c>
      <c r="AA28" s="349"/>
      <c r="AD28" s="47"/>
      <c r="AN28" s="2" t="e">
        <f>IF(AO28="FALSE",R28,IF(T28="風除室",1/((1/R28)+0.1),0.5*R28+0.5*(1/((1/R28)+AO28))))</f>
        <v>#DIV/0!</v>
      </c>
      <c r="AO28" s="40" t="b">
        <f>IF(T28="","FALSE",IF(T28="雨戸",0.1,IF(T28="ｼｬｯﾀｰ",0.1,IF(T28="障子",0.18,IF(T28="風除室",0.1)))))</f>
        <v>0</v>
      </c>
    </row>
    <row r="29" spans="2:41" s="2" customFormat="1" ht="21.95" customHeight="1" thickBot="1">
      <c r="J29" s="210" t="s">
        <v>205</v>
      </c>
      <c r="K29" s="211"/>
      <c r="L29" s="211"/>
      <c r="M29" s="211"/>
      <c r="N29" s="211"/>
      <c r="O29" s="211"/>
      <c r="P29" s="211"/>
      <c r="Q29" s="211"/>
      <c r="R29" s="211"/>
      <c r="S29" s="211"/>
      <c r="T29" s="211"/>
      <c r="U29" s="212"/>
      <c r="V29" s="350">
        <f>SUM(V26:W28)</f>
        <v>0</v>
      </c>
      <c r="W29" s="350"/>
      <c r="X29" s="350">
        <f>SUM(X26:Y28)</f>
        <v>0</v>
      </c>
      <c r="Y29" s="350"/>
      <c r="Z29" s="350">
        <f>SUM(Z26:AA28)</f>
        <v>0</v>
      </c>
      <c r="AA29" s="351"/>
      <c r="AO29" s="40"/>
    </row>
    <row r="30" spans="2:41" s="2" customFormat="1" ht="9.9499999999999993" customHeight="1">
      <c r="J30" s="26"/>
      <c r="K30" s="26"/>
      <c r="L30" s="26"/>
      <c r="M30" s="26"/>
      <c r="N30" s="26"/>
      <c r="O30" s="26"/>
      <c r="P30" s="26"/>
      <c r="Q30" s="26"/>
      <c r="R30" s="26"/>
      <c r="S30" s="26"/>
      <c r="T30" s="26"/>
      <c r="U30" s="26"/>
      <c r="V30" s="66"/>
      <c r="W30" s="66"/>
      <c r="X30" s="66"/>
      <c r="Y30" s="66"/>
      <c r="Z30" s="66"/>
      <c r="AA30" s="66"/>
      <c r="AO30" s="40"/>
    </row>
    <row r="31" spans="2:41" s="2" customFormat="1" ht="21.95" customHeight="1" thickBot="1">
      <c r="J31" s="4" t="s">
        <v>15</v>
      </c>
      <c r="K31" s="4"/>
      <c r="L31" s="4"/>
      <c r="AO31" s="40"/>
    </row>
    <row r="32" spans="2:41" s="2" customFormat="1" ht="21.95" customHeight="1">
      <c r="J32" s="311" t="s">
        <v>0</v>
      </c>
      <c r="K32" s="312"/>
      <c r="L32" s="316" t="s">
        <v>148</v>
      </c>
      <c r="M32" s="317"/>
      <c r="N32" s="316" t="s">
        <v>149</v>
      </c>
      <c r="O32" s="317"/>
      <c r="P32" s="357" t="s">
        <v>150</v>
      </c>
      <c r="Q32" s="358"/>
      <c r="R32" s="239" t="s">
        <v>143</v>
      </c>
      <c r="S32" s="191"/>
      <c r="T32" s="239" t="s">
        <v>147</v>
      </c>
      <c r="U32" s="191"/>
      <c r="V32" s="239" t="s">
        <v>145</v>
      </c>
      <c r="W32" s="191"/>
      <c r="X32" s="239" t="s">
        <v>112</v>
      </c>
      <c r="Y32" s="192"/>
      <c r="AO32" s="40"/>
    </row>
    <row r="33" spans="2:41" s="2" customFormat="1" ht="21.95" customHeight="1">
      <c r="J33" s="313"/>
      <c r="K33" s="314"/>
      <c r="L33" s="318"/>
      <c r="M33" s="319"/>
      <c r="N33" s="318"/>
      <c r="O33" s="319"/>
      <c r="P33" s="359"/>
      <c r="Q33" s="360"/>
      <c r="R33" s="236"/>
      <c r="S33" s="236"/>
      <c r="T33" s="240"/>
      <c r="U33" s="236"/>
      <c r="V33" s="240"/>
      <c r="W33" s="236"/>
      <c r="X33" s="236"/>
      <c r="Y33" s="260"/>
      <c r="AO33" s="40"/>
    </row>
    <row r="34" spans="2:41" s="2" customFormat="1" ht="21.95" customHeight="1" thickBot="1">
      <c r="J34" s="315"/>
      <c r="K34" s="220"/>
      <c r="L34" s="223"/>
      <c r="M34" s="320"/>
      <c r="N34" s="223"/>
      <c r="O34" s="320"/>
      <c r="P34" s="361"/>
      <c r="Q34" s="362"/>
      <c r="R34" s="238"/>
      <c r="S34" s="238"/>
      <c r="T34" s="238"/>
      <c r="U34" s="238"/>
      <c r="V34" s="238"/>
      <c r="W34" s="238"/>
      <c r="X34" s="238"/>
      <c r="Y34" s="261"/>
    </row>
    <row r="35" spans="2:41" s="2" customFormat="1" ht="21.95" customHeight="1">
      <c r="J35" s="269"/>
      <c r="K35" s="352"/>
      <c r="L35" s="353"/>
      <c r="M35" s="354"/>
      <c r="N35" s="353"/>
      <c r="O35" s="354"/>
      <c r="P35" s="355" t="str">
        <f>IF(L35="","",L35-N35)</f>
        <v/>
      </c>
      <c r="Q35" s="356"/>
      <c r="R35" s="274"/>
      <c r="S35" s="274"/>
      <c r="T35" s="278" t="str">
        <f>IF(P35="","",P35*R35*0.034*$V$4)</f>
        <v/>
      </c>
      <c r="U35" s="278"/>
      <c r="V35" s="291" t="str">
        <f>IF(P35="","",IF(ISERROR(P35*R35*0.034*$X$4),"-",P35*R35*0.034*$X$4))</f>
        <v/>
      </c>
      <c r="W35" s="293"/>
      <c r="X35" s="336" t="str">
        <f>IF(R35="","",R35*P35)</f>
        <v/>
      </c>
      <c r="Y35" s="337"/>
      <c r="AD35" s="47"/>
      <c r="AE35" s="47"/>
      <c r="AF35" s="47"/>
    </row>
    <row r="36" spans="2:41" s="2" customFormat="1" ht="21.95" customHeight="1">
      <c r="J36" s="245"/>
      <c r="K36" s="286"/>
      <c r="L36" s="287"/>
      <c r="M36" s="290"/>
      <c r="N36" s="287"/>
      <c r="O36" s="290"/>
      <c r="P36" s="363" t="str">
        <f t="shared" ref="P36:P37" si="10">IF(L36="","",L36-N36)</f>
        <v/>
      </c>
      <c r="Q36" s="364"/>
      <c r="R36" s="287"/>
      <c r="S36" s="290"/>
      <c r="T36" s="291" t="str">
        <f t="shared" ref="T36:T39" si="11">IF(P36="","",P36*R36*0.034*$V$4)</f>
        <v/>
      </c>
      <c r="U36" s="293"/>
      <c r="V36" s="291" t="str">
        <f t="shared" ref="V36:V39" si="12">IF(P36="","",IF(ISERROR(P36*R36*0.034*$X$4),"-",P36*R36*0.034*$X$4))</f>
        <v/>
      </c>
      <c r="W36" s="293"/>
      <c r="X36" s="291" t="str">
        <f t="shared" ref="X36:X39" si="13">IF(R36="","",R36*P36)</f>
        <v/>
      </c>
      <c r="Y36" s="292"/>
      <c r="AD36" s="47"/>
      <c r="AE36" s="47"/>
      <c r="AF36" s="47"/>
    </row>
    <row r="37" spans="2:41" s="2" customFormat="1" ht="21.95" customHeight="1">
      <c r="J37" s="245"/>
      <c r="K37" s="286"/>
      <c r="L37" s="287"/>
      <c r="M37" s="290"/>
      <c r="N37" s="287"/>
      <c r="O37" s="290"/>
      <c r="P37" s="363" t="str">
        <f t="shared" si="10"/>
        <v/>
      </c>
      <c r="Q37" s="364"/>
      <c r="R37" s="287"/>
      <c r="S37" s="290"/>
      <c r="T37" s="291" t="str">
        <f t="shared" si="11"/>
        <v/>
      </c>
      <c r="U37" s="293"/>
      <c r="V37" s="291" t="str">
        <f t="shared" si="12"/>
        <v/>
      </c>
      <c r="W37" s="293"/>
      <c r="X37" s="291" t="str">
        <f t="shared" si="13"/>
        <v/>
      </c>
      <c r="Y37" s="292"/>
      <c r="AD37" s="47"/>
      <c r="AE37" s="47"/>
      <c r="AF37" s="47"/>
    </row>
    <row r="38" spans="2:41" s="2" customFormat="1" ht="21.95" customHeight="1">
      <c r="J38" s="245"/>
      <c r="K38" s="286"/>
      <c r="L38" s="287"/>
      <c r="M38" s="290"/>
      <c r="N38" s="287"/>
      <c r="O38" s="290"/>
      <c r="P38" s="363" t="str">
        <f>IF(L38="","",L38-N38)</f>
        <v/>
      </c>
      <c r="Q38" s="364"/>
      <c r="R38" s="250"/>
      <c r="S38" s="250"/>
      <c r="T38" s="278" t="str">
        <f t="shared" si="11"/>
        <v/>
      </c>
      <c r="U38" s="278"/>
      <c r="V38" s="291" t="str">
        <f t="shared" si="12"/>
        <v/>
      </c>
      <c r="W38" s="293"/>
      <c r="X38" s="278" t="str">
        <f t="shared" si="13"/>
        <v/>
      </c>
      <c r="Y38" s="279"/>
      <c r="AD38" s="47"/>
      <c r="AE38" s="47"/>
      <c r="AF38" s="47"/>
    </row>
    <row r="39" spans="2:41" s="2" customFormat="1" ht="21.95" customHeight="1" thickBot="1">
      <c r="J39" s="300"/>
      <c r="K39" s="376"/>
      <c r="L39" s="377"/>
      <c r="M39" s="378"/>
      <c r="N39" s="377"/>
      <c r="O39" s="378"/>
      <c r="P39" s="379" t="str">
        <f>IF(L39="","",L39-N39)</f>
        <v/>
      </c>
      <c r="Q39" s="380"/>
      <c r="R39" s="381"/>
      <c r="S39" s="381"/>
      <c r="T39" s="296" t="str">
        <f t="shared" si="11"/>
        <v/>
      </c>
      <c r="U39" s="296"/>
      <c r="V39" s="382" t="str">
        <f t="shared" si="12"/>
        <v/>
      </c>
      <c r="W39" s="383"/>
      <c r="X39" s="296" t="str">
        <f t="shared" si="13"/>
        <v/>
      </c>
      <c r="Y39" s="297"/>
      <c r="AD39" s="47"/>
      <c r="AE39" s="47"/>
      <c r="AF39" s="47"/>
    </row>
    <row r="40" spans="2:41" s="2" customFormat="1" ht="21.95" customHeight="1" thickBot="1">
      <c r="J40" s="210" t="s">
        <v>206</v>
      </c>
      <c r="K40" s="211"/>
      <c r="L40" s="211"/>
      <c r="M40" s="211"/>
      <c r="N40" s="211"/>
      <c r="O40" s="211"/>
      <c r="P40" s="211"/>
      <c r="Q40" s="211"/>
      <c r="R40" s="211"/>
      <c r="S40" s="211"/>
      <c r="T40" s="350">
        <f>SUM(T35:U39)</f>
        <v>0</v>
      </c>
      <c r="U40" s="350"/>
      <c r="V40" s="350">
        <f>IF(共通条件・結果!AA7="８地域","-",SUM(V35:W39))</f>
        <v>0</v>
      </c>
      <c r="W40" s="350"/>
      <c r="X40" s="350">
        <f>SUM(X35:Y39)</f>
        <v>0</v>
      </c>
      <c r="Y40" s="351"/>
    </row>
    <row r="41" spans="2:41" s="2" customFormat="1" ht="12">
      <c r="J41" s="67" t="s">
        <v>157</v>
      </c>
    </row>
    <row r="42" spans="2:41" s="2" customFormat="1" ht="21.95" customHeight="1" thickBot="1">
      <c r="B42" s="4" t="s">
        <v>207</v>
      </c>
    </row>
    <row r="43" spans="2:41" s="2" customFormat="1" ht="21.95" customHeight="1">
      <c r="B43" s="365" t="s">
        <v>184</v>
      </c>
      <c r="C43" s="366"/>
      <c r="D43" s="165" t="s">
        <v>37</v>
      </c>
      <c r="E43" s="166"/>
      <c r="F43" s="166"/>
      <c r="G43" s="166"/>
      <c r="H43" s="166"/>
      <c r="I43" s="166"/>
      <c r="J43" s="193"/>
      <c r="K43" s="61"/>
      <c r="L43" s="371">
        <f>Q43+U43+Y43</f>
        <v>0</v>
      </c>
      <c r="M43" s="371"/>
      <c r="N43" s="371"/>
      <c r="O43" s="61" t="s">
        <v>22</v>
      </c>
      <c r="P43" s="11" t="s">
        <v>21</v>
      </c>
      <c r="Q43" s="372">
        <f>D8*F8+D9*F9+D10*F10+D11*F11+D12*F12+D13*F13+D14*F14+D15*F15+D16*F16+D17*F17+D18*F18+D19*F19</f>
        <v>0</v>
      </c>
      <c r="R43" s="372"/>
      <c r="S43" s="68" t="s">
        <v>23</v>
      </c>
      <c r="T43" s="68" t="s">
        <v>20</v>
      </c>
      <c r="U43" s="373">
        <f>N26*P26+N27*P27+N28*P28</f>
        <v>0</v>
      </c>
      <c r="V43" s="373"/>
      <c r="W43" s="68" t="s">
        <v>23</v>
      </c>
      <c r="X43" s="68" t="s">
        <v>1</v>
      </c>
      <c r="Y43" s="375">
        <f>SUM(P35:Q39)</f>
        <v>0</v>
      </c>
      <c r="Z43" s="375"/>
      <c r="AA43" s="69" t="s">
        <v>17</v>
      </c>
    </row>
    <row r="44" spans="2:41" s="2" customFormat="1" ht="21.95" customHeight="1">
      <c r="B44" s="367"/>
      <c r="C44" s="368"/>
      <c r="D44" s="196" t="s">
        <v>47</v>
      </c>
      <c r="E44" s="197"/>
      <c r="F44" s="197"/>
      <c r="G44" s="197"/>
      <c r="H44" s="197"/>
      <c r="I44" s="197"/>
      <c r="J44" s="198"/>
      <c r="K44" s="64"/>
      <c r="L44" s="64"/>
      <c r="M44" s="64"/>
      <c r="N44" s="64"/>
      <c r="O44" s="64"/>
      <c r="P44" s="64"/>
      <c r="Q44" s="64"/>
      <c r="R44" s="64"/>
      <c r="S44" s="64"/>
      <c r="T44" s="64"/>
      <c r="U44" s="64"/>
      <c r="V44" s="64"/>
      <c r="W44" s="385">
        <f>V20+V29+T40</f>
        <v>0</v>
      </c>
      <c r="X44" s="385"/>
      <c r="Y44" s="385"/>
      <c r="Z44" s="386" t="s">
        <v>115</v>
      </c>
      <c r="AA44" s="387"/>
    </row>
    <row r="45" spans="2:41" s="2" customFormat="1" ht="21.95" customHeight="1">
      <c r="B45" s="367"/>
      <c r="C45" s="368"/>
      <c r="D45" s="196" t="s">
        <v>48</v>
      </c>
      <c r="E45" s="197"/>
      <c r="F45" s="197"/>
      <c r="G45" s="197"/>
      <c r="H45" s="197"/>
      <c r="I45" s="197"/>
      <c r="J45" s="198"/>
      <c r="K45" s="64"/>
      <c r="L45" s="64"/>
      <c r="M45" s="64"/>
      <c r="N45" s="64"/>
      <c r="O45" s="64"/>
      <c r="P45" s="64"/>
      <c r="Q45" s="64"/>
      <c r="R45" s="64"/>
      <c r="S45" s="64"/>
      <c r="T45" s="64"/>
      <c r="U45" s="64"/>
      <c r="V45" s="64"/>
      <c r="W45" s="385">
        <f>IF(共通条件・結果!AA7="８地域","-",$X$20+$X$29+$V$40)</f>
        <v>0</v>
      </c>
      <c r="X45" s="385"/>
      <c r="Y45" s="385"/>
      <c r="Z45" s="386" t="s">
        <v>115</v>
      </c>
      <c r="AA45" s="387"/>
    </row>
    <row r="46" spans="2:41" s="2" customFormat="1" ht="21.95" customHeight="1" thickBot="1">
      <c r="B46" s="369"/>
      <c r="C46" s="370"/>
      <c r="D46" s="178" t="s">
        <v>18</v>
      </c>
      <c r="E46" s="179"/>
      <c r="F46" s="179"/>
      <c r="G46" s="179"/>
      <c r="H46" s="179"/>
      <c r="I46" s="179"/>
      <c r="J46" s="180"/>
      <c r="K46" s="62"/>
      <c r="L46" s="62"/>
      <c r="M46" s="62"/>
      <c r="N46" s="62"/>
      <c r="O46" s="62"/>
      <c r="P46" s="62"/>
      <c r="Q46" s="62"/>
      <c r="R46" s="62"/>
      <c r="S46" s="62"/>
      <c r="T46" s="62"/>
      <c r="U46" s="62"/>
      <c r="V46" s="62"/>
      <c r="W46" s="384">
        <f>Z20+Z29+X40</f>
        <v>0</v>
      </c>
      <c r="X46" s="384"/>
      <c r="Y46" s="384"/>
      <c r="Z46" s="63" t="s">
        <v>19</v>
      </c>
      <c r="AA46" s="70"/>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algorithmName="SHA-512" hashValue="AmjUcm3VTpOeqRTZ5av9rrjAJalGdHPCCJxUwV2w6yjmDYzoQam/P+S3kS07gFuI18exDuxlaBx3DG+euQX+OA==" saltValue="KKIHAYJlRJ9S2OnGjx0aCg==" spinCount="100000" sheet="1" objects="1" scenarios="1" selectLockedCells="1"/>
  <mergeCells count="289">
    <mergeCell ref="D44:J44"/>
    <mergeCell ref="W44:Y44"/>
    <mergeCell ref="Z44:AA44"/>
    <mergeCell ref="D45:J45"/>
    <mergeCell ref="W45:Y45"/>
    <mergeCell ref="Z45:AA45"/>
    <mergeCell ref="J40:S40"/>
    <mergeCell ref="T40:U40"/>
    <mergeCell ref="V40:W40"/>
    <mergeCell ref="X40:Y40"/>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Z28:AA28"/>
    <mergeCell ref="V29:W29"/>
    <mergeCell ref="X29:Y29"/>
    <mergeCell ref="Z29:AA29"/>
    <mergeCell ref="V27:W27"/>
    <mergeCell ref="X27:Y27"/>
    <mergeCell ref="Z27:AA27"/>
    <mergeCell ref="V32:W34"/>
    <mergeCell ref="X32:Y34"/>
    <mergeCell ref="J28:M28"/>
    <mergeCell ref="N28:O28"/>
    <mergeCell ref="P28:Q28"/>
    <mergeCell ref="V26:W26"/>
    <mergeCell ref="X26:Y26"/>
    <mergeCell ref="V28:W28"/>
    <mergeCell ref="X28:Y28"/>
    <mergeCell ref="R28:S28"/>
    <mergeCell ref="T28:U28"/>
    <mergeCell ref="Z26:AA26"/>
    <mergeCell ref="J27:M27"/>
    <mergeCell ref="N27:O27"/>
    <mergeCell ref="P27:Q27"/>
    <mergeCell ref="AN23:AO23"/>
    <mergeCell ref="J26:M26"/>
    <mergeCell ref="N26:O26"/>
    <mergeCell ref="P26:Q26"/>
    <mergeCell ref="R26:S26"/>
    <mergeCell ref="T26:U26"/>
    <mergeCell ref="R27:S27"/>
    <mergeCell ref="T27:U27"/>
    <mergeCell ref="AN21:AO21"/>
    <mergeCell ref="J23:M25"/>
    <mergeCell ref="V23:W25"/>
    <mergeCell ref="X23:Y25"/>
    <mergeCell ref="Z23:AA25"/>
    <mergeCell ref="N23:Q24"/>
    <mergeCell ref="R23:S25"/>
    <mergeCell ref="T23:U25"/>
    <mergeCell ref="N25:O25"/>
    <mergeCell ref="P25:Q25"/>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N8:O8"/>
    <mergeCell ref="P8:Q8"/>
    <mergeCell ref="R8:S8"/>
    <mergeCell ref="T8:U8"/>
    <mergeCell ref="V8:W8"/>
    <mergeCell ref="X8:Y8"/>
    <mergeCell ref="B8:C8"/>
    <mergeCell ref="D8:E8"/>
    <mergeCell ref="F8:G8"/>
    <mergeCell ref="H8:I8"/>
    <mergeCell ref="J8:K8"/>
    <mergeCell ref="L8:M8"/>
    <mergeCell ref="AD6:AE6"/>
    <mergeCell ref="AH6:AI6"/>
    <mergeCell ref="AK6:AL6"/>
    <mergeCell ref="AN6:AO6"/>
    <mergeCell ref="P7:Q7"/>
    <mergeCell ref="R7:S7"/>
    <mergeCell ref="T7:U7"/>
    <mergeCell ref="V5:W7"/>
    <mergeCell ref="X5:Y7"/>
    <mergeCell ref="Z5:AA7"/>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s>
  <phoneticPr fontId="4"/>
  <conditionalFormatting sqref="B8:C8">
    <cfRule type="expression" dxfId="2336" priority="393" stopIfTrue="1">
      <formula>$AE$2&lt;&gt;2</formula>
    </cfRule>
    <cfRule type="expression" dxfId="2335" priority="394" stopIfTrue="1">
      <formula>$AE$2&lt;&gt;2</formula>
    </cfRule>
  </conditionalFormatting>
  <conditionalFormatting sqref="D8:E8">
    <cfRule type="expression" dxfId="2334" priority="391" stopIfTrue="1">
      <formula>$AE$2&lt;&gt;2</formula>
    </cfRule>
    <cfRule type="expression" dxfId="2333" priority="392" stopIfTrue="1">
      <formula>$AE$2&lt;&gt;2</formula>
    </cfRule>
  </conditionalFormatting>
  <conditionalFormatting sqref="F8:G8">
    <cfRule type="expression" dxfId="2332" priority="389" stopIfTrue="1">
      <formula>$AE$2&lt;&gt;2</formula>
    </cfRule>
    <cfRule type="expression" dxfId="2331" priority="390" stopIfTrue="1">
      <formula>$AE$2&lt;&gt;2</formula>
    </cfRule>
  </conditionalFormatting>
  <conditionalFormatting sqref="H8:I8">
    <cfRule type="expression" dxfId="2330" priority="387" stopIfTrue="1">
      <formula>$AE$2&lt;&gt;2</formula>
    </cfRule>
    <cfRule type="expression" dxfId="2329" priority="388" stopIfTrue="1">
      <formula>$AE$2&lt;&gt;2</formula>
    </cfRule>
  </conditionalFormatting>
  <conditionalFormatting sqref="J8:K8">
    <cfRule type="expression" dxfId="2328" priority="385" stopIfTrue="1">
      <formula>$AE$2&lt;&gt;2</formula>
    </cfRule>
    <cfRule type="expression" dxfId="2327" priority="386" stopIfTrue="1">
      <formula>$AE$2&lt;&gt;2</formula>
    </cfRule>
  </conditionalFormatting>
  <conditionalFormatting sqref="L8:M8">
    <cfRule type="expression" dxfId="2326" priority="383" stopIfTrue="1">
      <formula>$AE$2&lt;&gt;2</formula>
    </cfRule>
    <cfRule type="expression" dxfId="2325" priority="384" stopIfTrue="1">
      <formula>$AE$2&lt;&gt;2</formula>
    </cfRule>
  </conditionalFormatting>
  <conditionalFormatting sqref="N8:O8">
    <cfRule type="expression" dxfId="2324" priority="381" stopIfTrue="1">
      <formula>$AE$2&lt;&gt;2</formula>
    </cfRule>
    <cfRule type="expression" dxfId="2323" priority="382" stopIfTrue="1">
      <formula>$AE$2&lt;&gt;2</formula>
    </cfRule>
  </conditionalFormatting>
  <conditionalFormatting sqref="P8:Q8">
    <cfRule type="expression" dxfId="2322" priority="379" stopIfTrue="1">
      <formula>$AE$2&lt;&gt;2</formula>
    </cfRule>
    <cfRule type="expression" dxfId="2321" priority="380" stopIfTrue="1">
      <formula>$AE$2&lt;&gt;2</formula>
    </cfRule>
  </conditionalFormatting>
  <conditionalFormatting sqref="R8:S8">
    <cfRule type="expression" dxfId="2320" priority="377" stopIfTrue="1">
      <formula>$AE$2&lt;&gt;2</formula>
    </cfRule>
    <cfRule type="expression" dxfId="2319" priority="378" stopIfTrue="1">
      <formula>$AE$2&lt;&gt;2</formula>
    </cfRule>
  </conditionalFormatting>
  <conditionalFormatting sqref="T8:U8">
    <cfRule type="expression" dxfId="2318" priority="375" stopIfTrue="1">
      <formula>$AE$2&lt;&gt;2</formula>
    </cfRule>
    <cfRule type="expression" dxfId="2317" priority="376" stopIfTrue="1">
      <formula>$AE$2&lt;&gt;2</formula>
    </cfRule>
  </conditionalFormatting>
  <conditionalFormatting sqref="B9:C9">
    <cfRule type="expression" dxfId="2316" priority="373" stopIfTrue="1">
      <formula>$AE$2&lt;&gt;2</formula>
    </cfRule>
    <cfRule type="expression" dxfId="2315" priority="374" stopIfTrue="1">
      <formula>$AE$2&lt;&gt;2</formula>
    </cfRule>
  </conditionalFormatting>
  <conditionalFormatting sqref="D9:E9">
    <cfRule type="expression" dxfId="2314" priority="371" stopIfTrue="1">
      <formula>$AE$2&lt;&gt;2</formula>
    </cfRule>
    <cfRule type="expression" dxfId="2313" priority="372" stopIfTrue="1">
      <formula>$AE$2&lt;&gt;2</formula>
    </cfRule>
  </conditionalFormatting>
  <conditionalFormatting sqref="F9:G9">
    <cfRule type="expression" dxfId="2312" priority="369" stopIfTrue="1">
      <formula>$AE$2&lt;&gt;2</formula>
    </cfRule>
    <cfRule type="expression" dxfId="2311" priority="370" stopIfTrue="1">
      <formula>$AE$2&lt;&gt;2</formula>
    </cfRule>
  </conditionalFormatting>
  <conditionalFormatting sqref="H9:I9">
    <cfRule type="expression" dxfId="2310" priority="367" stopIfTrue="1">
      <formula>$AE$2&lt;&gt;2</formula>
    </cfRule>
    <cfRule type="expression" dxfId="2309" priority="368" stopIfTrue="1">
      <formula>$AE$2&lt;&gt;2</formula>
    </cfRule>
  </conditionalFormatting>
  <conditionalFormatting sqref="J9:K9">
    <cfRule type="expression" dxfId="2308" priority="365" stopIfTrue="1">
      <formula>$AE$2&lt;&gt;2</formula>
    </cfRule>
    <cfRule type="expression" dxfId="2307" priority="366" stopIfTrue="1">
      <formula>$AE$2&lt;&gt;2</formula>
    </cfRule>
  </conditionalFormatting>
  <conditionalFormatting sqref="L9:M9">
    <cfRule type="expression" dxfId="2306" priority="363" stopIfTrue="1">
      <formula>$AE$2&lt;&gt;2</formula>
    </cfRule>
    <cfRule type="expression" dxfId="2305" priority="364" stopIfTrue="1">
      <formula>$AE$2&lt;&gt;2</formula>
    </cfRule>
  </conditionalFormatting>
  <conditionalFormatting sqref="N9:O9">
    <cfRule type="expression" dxfId="2304" priority="361" stopIfTrue="1">
      <formula>$AE$2&lt;&gt;2</formula>
    </cfRule>
    <cfRule type="expression" dxfId="2303" priority="362" stopIfTrue="1">
      <formula>$AE$2&lt;&gt;2</formula>
    </cfRule>
  </conditionalFormatting>
  <conditionalFormatting sqref="P9:Q9">
    <cfRule type="expression" dxfId="2302" priority="359" stopIfTrue="1">
      <formula>$AE$2&lt;&gt;2</formula>
    </cfRule>
    <cfRule type="expression" dxfId="2301" priority="360" stopIfTrue="1">
      <formula>$AE$2&lt;&gt;2</formula>
    </cfRule>
  </conditionalFormatting>
  <conditionalFormatting sqref="R9:S9">
    <cfRule type="expression" dxfId="2300" priority="357" stopIfTrue="1">
      <formula>$AE$2&lt;&gt;2</formula>
    </cfRule>
    <cfRule type="expression" dxfId="2299" priority="358" stopIfTrue="1">
      <formula>$AE$2&lt;&gt;2</formula>
    </cfRule>
  </conditionalFormatting>
  <conditionalFormatting sqref="T9:U9">
    <cfRule type="expression" dxfId="2298" priority="355" stopIfTrue="1">
      <formula>$AE$2&lt;&gt;2</formula>
    </cfRule>
    <cfRule type="expression" dxfId="2297" priority="356" stopIfTrue="1">
      <formula>$AE$2&lt;&gt;2</formula>
    </cfRule>
  </conditionalFormatting>
  <conditionalFormatting sqref="B10:C10">
    <cfRule type="expression" dxfId="2296" priority="353" stopIfTrue="1">
      <formula>$AE$2&lt;&gt;2</formula>
    </cfRule>
    <cfRule type="expression" dxfId="2295" priority="354" stopIfTrue="1">
      <formula>$AE$2&lt;&gt;2</formula>
    </cfRule>
  </conditionalFormatting>
  <conditionalFormatting sqref="D10:E10">
    <cfRule type="expression" dxfId="2294" priority="351" stopIfTrue="1">
      <formula>$AE$2&lt;&gt;2</formula>
    </cfRule>
    <cfRule type="expression" dxfId="2293" priority="352" stopIfTrue="1">
      <formula>$AE$2&lt;&gt;2</formula>
    </cfRule>
  </conditionalFormatting>
  <conditionalFormatting sqref="F10:G10">
    <cfRule type="expression" dxfId="2292" priority="349" stopIfTrue="1">
      <formula>$AE$2&lt;&gt;2</formula>
    </cfRule>
    <cfRule type="expression" dxfId="2291" priority="350" stopIfTrue="1">
      <formula>$AE$2&lt;&gt;2</formula>
    </cfRule>
  </conditionalFormatting>
  <conditionalFormatting sqref="H10:I10">
    <cfRule type="expression" dxfId="2290" priority="347" stopIfTrue="1">
      <formula>$AE$2&lt;&gt;2</formula>
    </cfRule>
    <cfRule type="expression" dxfId="2289" priority="348" stopIfTrue="1">
      <formula>$AE$2&lt;&gt;2</formula>
    </cfRule>
  </conditionalFormatting>
  <conditionalFormatting sqref="J10:K10">
    <cfRule type="expression" dxfId="2288" priority="345" stopIfTrue="1">
      <formula>$AE$2&lt;&gt;2</formula>
    </cfRule>
    <cfRule type="expression" dxfId="2287" priority="346" stopIfTrue="1">
      <formula>$AE$2&lt;&gt;2</formula>
    </cfRule>
  </conditionalFormatting>
  <conditionalFormatting sqref="L10:M10">
    <cfRule type="expression" dxfId="2286" priority="343" stopIfTrue="1">
      <formula>$AE$2&lt;&gt;2</formula>
    </cfRule>
    <cfRule type="expression" dxfId="2285" priority="344" stopIfTrue="1">
      <formula>$AE$2&lt;&gt;2</formula>
    </cfRule>
  </conditionalFormatting>
  <conditionalFormatting sqref="N10:O10">
    <cfRule type="expression" dxfId="2284" priority="341" stopIfTrue="1">
      <formula>$AE$2&lt;&gt;2</formula>
    </cfRule>
    <cfRule type="expression" dxfId="2283" priority="342" stopIfTrue="1">
      <formula>$AE$2&lt;&gt;2</formula>
    </cfRule>
  </conditionalFormatting>
  <conditionalFormatting sqref="P10:Q10">
    <cfRule type="expression" dxfId="2282" priority="339" stopIfTrue="1">
      <formula>$AE$2&lt;&gt;2</formula>
    </cfRule>
    <cfRule type="expression" dxfId="2281" priority="340" stopIfTrue="1">
      <formula>$AE$2&lt;&gt;2</formula>
    </cfRule>
  </conditionalFormatting>
  <conditionalFormatting sqref="R10:S10">
    <cfRule type="expression" dxfId="2280" priority="337" stopIfTrue="1">
      <formula>$AE$2&lt;&gt;2</formula>
    </cfRule>
    <cfRule type="expression" dxfId="2279" priority="338" stopIfTrue="1">
      <formula>$AE$2&lt;&gt;2</formula>
    </cfRule>
  </conditionalFormatting>
  <conditionalFormatting sqref="T10:U10">
    <cfRule type="expression" dxfId="2278" priority="335" stopIfTrue="1">
      <formula>$AE$2&lt;&gt;2</formula>
    </cfRule>
    <cfRule type="expression" dxfId="2277" priority="336" stopIfTrue="1">
      <formula>$AE$2&lt;&gt;2</formula>
    </cfRule>
  </conditionalFormatting>
  <conditionalFormatting sqref="B11:C11">
    <cfRule type="expression" dxfId="2276" priority="333" stopIfTrue="1">
      <formula>$AE$2&lt;&gt;2</formula>
    </cfRule>
    <cfRule type="expression" dxfId="2275" priority="334" stopIfTrue="1">
      <formula>$AE$2&lt;&gt;2</formula>
    </cfRule>
  </conditionalFormatting>
  <conditionalFormatting sqref="D11:E11">
    <cfRule type="expression" dxfId="2274" priority="331" stopIfTrue="1">
      <formula>$AE$2&lt;&gt;2</formula>
    </cfRule>
    <cfRule type="expression" dxfId="2273" priority="332" stopIfTrue="1">
      <formula>$AE$2&lt;&gt;2</formula>
    </cfRule>
  </conditionalFormatting>
  <conditionalFormatting sqref="F11:G11">
    <cfRule type="expression" dxfId="2272" priority="329" stopIfTrue="1">
      <formula>$AE$2&lt;&gt;2</formula>
    </cfRule>
    <cfRule type="expression" dxfId="2271" priority="330" stopIfTrue="1">
      <formula>$AE$2&lt;&gt;2</formula>
    </cfRule>
  </conditionalFormatting>
  <conditionalFormatting sqref="H11:I11">
    <cfRule type="expression" dxfId="2270" priority="327" stopIfTrue="1">
      <formula>$AE$2&lt;&gt;2</formula>
    </cfRule>
    <cfRule type="expression" dxfId="2269" priority="328" stopIfTrue="1">
      <formula>$AE$2&lt;&gt;2</formula>
    </cfRule>
  </conditionalFormatting>
  <conditionalFormatting sqref="J11:K11">
    <cfRule type="expression" dxfId="2268" priority="325" stopIfTrue="1">
      <formula>$AE$2&lt;&gt;2</formula>
    </cfRule>
    <cfRule type="expression" dxfId="2267" priority="326" stopIfTrue="1">
      <formula>$AE$2&lt;&gt;2</formula>
    </cfRule>
  </conditionalFormatting>
  <conditionalFormatting sqref="L11:M11">
    <cfRule type="expression" dxfId="2266" priority="323" stopIfTrue="1">
      <formula>$AE$2&lt;&gt;2</formula>
    </cfRule>
    <cfRule type="expression" dxfId="2265" priority="324" stopIfTrue="1">
      <formula>$AE$2&lt;&gt;2</formula>
    </cfRule>
  </conditionalFormatting>
  <conditionalFormatting sqref="N11:O11">
    <cfRule type="expression" dxfId="2264" priority="321" stopIfTrue="1">
      <formula>$AE$2&lt;&gt;2</formula>
    </cfRule>
    <cfRule type="expression" dxfId="2263" priority="322" stopIfTrue="1">
      <formula>$AE$2&lt;&gt;2</formula>
    </cfRule>
  </conditionalFormatting>
  <conditionalFormatting sqref="P11:Q11">
    <cfRule type="expression" dxfId="2262" priority="319" stopIfTrue="1">
      <formula>$AE$2&lt;&gt;2</formula>
    </cfRule>
    <cfRule type="expression" dxfId="2261" priority="320" stopIfTrue="1">
      <formula>$AE$2&lt;&gt;2</formula>
    </cfRule>
  </conditionalFormatting>
  <conditionalFormatting sqref="R11:S11">
    <cfRule type="expression" dxfId="2260" priority="317" stopIfTrue="1">
      <formula>$AE$2&lt;&gt;2</formula>
    </cfRule>
    <cfRule type="expression" dxfId="2259" priority="318" stopIfTrue="1">
      <formula>$AE$2&lt;&gt;2</formula>
    </cfRule>
  </conditionalFormatting>
  <conditionalFormatting sqref="T11:U11">
    <cfRule type="expression" dxfId="2258" priority="315" stopIfTrue="1">
      <formula>$AE$2&lt;&gt;2</formula>
    </cfRule>
    <cfRule type="expression" dxfId="2257" priority="316" stopIfTrue="1">
      <formula>$AE$2&lt;&gt;2</formula>
    </cfRule>
  </conditionalFormatting>
  <conditionalFormatting sqref="B12:C12">
    <cfRule type="expression" dxfId="2256" priority="313" stopIfTrue="1">
      <formula>$AE$2&lt;&gt;2</formula>
    </cfRule>
    <cfRule type="expression" dxfId="2255" priority="314" stopIfTrue="1">
      <formula>$AE$2&lt;&gt;2</formula>
    </cfRule>
  </conditionalFormatting>
  <conditionalFormatting sqref="D12:E12">
    <cfRule type="expression" dxfId="2254" priority="311" stopIfTrue="1">
      <formula>$AE$2&lt;&gt;2</formula>
    </cfRule>
    <cfRule type="expression" dxfId="2253" priority="312" stopIfTrue="1">
      <formula>$AE$2&lt;&gt;2</formula>
    </cfRule>
  </conditionalFormatting>
  <conditionalFormatting sqref="F12:G12">
    <cfRule type="expression" dxfId="2252" priority="309" stopIfTrue="1">
      <formula>$AE$2&lt;&gt;2</formula>
    </cfRule>
    <cfRule type="expression" dxfId="2251" priority="310" stopIfTrue="1">
      <formula>$AE$2&lt;&gt;2</formula>
    </cfRule>
  </conditionalFormatting>
  <conditionalFormatting sqref="H12:I12">
    <cfRule type="expression" dxfId="2250" priority="307" stopIfTrue="1">
      <formula>$AE$2&lt;&gt;2</formula>
    </cfRule>
    <cfRule type="expression" dxfId="2249" priority="308" stopIfTrue="1">
      <formula>$AE$2&lt;&gt;2</formula>
    </cfRule>
  </conditionalFormatting>
  <conditionalFormatting sqref="J12:K12">
    <cfRule type="expression" dxfId="2248" priority="305" stopIfTrue="1">
      <formula>$AE$2&lt;&gt;2</formula>
    </cfRule>
    <cfRule type="expression" dxfId="2247" priority="306" stopIfTrue="1">
      <formula>$AE$2&lt;&gt;2</formula>
    </cfRule>
  </conditionalFormatting>
  <conditionalFormatting sqref="L12:M12">
    <cfRule type="expression" dxfId="2246" priority="303" stopIfTrue="1">
      <formula>$AE$2&lt;&gt;2</formula>
    </cfRule>
    <cfRule type="expression" dxfId="2245" priority="304" stopIfTrue="1">
      <formula>$AE$2&lt;&gt;2</formula>
    </cfRule>
  </conditionalFormatting>
  <conditionalFormatting sqref="N12:O12">
    <cfRule type="expression" dxfId="2244" priority="301" stopIfTrue="1">
      <formula>$AE$2&lt;&gt;2</formula>
    </cfRule>
    <cfRule type="expression" dxfId="2243" priority="302" stopIfTrue="1">
      <formula>$AE$2&lt;&gt;2</formula>
    </cfRule>
  </conditionalFormatting>
  <conditionalFormatting sqref="P12:Q12">
    <cfRule type="expression" dxfId="2242" priority="299" stopIfTrue="1">
      <formula>$AE$2&lt;&gt;2</formula>
    </cfRule>
    <cfRule type="expression" dxfId="2241" priority="300" stopIfTrue="1">
      <formula>$AE$2&lt;&gt;2</formula>
    </cfRule>
  </conditionalFormatting>
  <conditionalFormatting sqref="R12:S12">
    <cfRule type="expression" dxfId="2240" priority="297" stopIfTrue="1">
      <formula>$AE$2&lt;&gt;2</formula>
    </cfRule>
    <cfRule type="expression" dxfId="2239" priority="298" stopIfTrue="1">
      <formula>$AE$2&lt;&gt;2</formula>
    </cfRule>
  </conditionalFormatting>
  <conditionalFormatting sqref="T12:U12">
    <cfRule type="expression" dxfId="2238" priority="295" stopIfTrue="1">
      <formula>$AE$2&lt;&gt;2</formula>
    </cfRule>
    <cfRule type="expression" dxfId="2237" priority="296" stopIfTrue="1">
      <formula>$AE$2&lt;&gt;2</formula>
    </cfRule>
  </conditionalFormatting>
  <conditionalFormatting sqref="B13:C13">
    <cfRule type="expression" dxfId="2236" priority="293" stopIfTrue="1">
      <formula>$AE$2&lt;&gt;2</formula>
    </cfRule>
    <cfRule type="expression" dxfId="2235" priority="294" stopIfTrue="1">
      <formula>$AE$2&lt;&gt;2</formula>
    </cfRule>
  </conditionalFormatting>
  <conditionalFormatting sqref="D13:E13">
    <cfRule type="expression" dxfId="2234" priority="291" stopIfTrue="1">
      <formula>$AE$2&lt;&gt;2</formula>
    </cfRule>
    <cfRule type="expression" dxfId="2233" priority="292" stopIfTrue="1">
      <formula>$AE$2&lt;&gt;2</formula>
    </cfRule>
  </conditionalFormatting>
  <conditionalFormatting sqref="F13:G13">
    <cfRule type="expression" dxfId="2232" priority="289" stopIfTrue="1">
      <formula>$AE$2&lt;&gt;2</formula>
    </cfRule>
    <cfRule type="expression" dxfId="2231" priority="290" stopIfTrue="1">
      <formula>$AE$2&lt;&gt;2</formula>
    </cfRule>
  </conditionalFormatting>
  <conditionalFormatting sqref="H13:I13">
    <cfRule type="expression" dxfId="2230" priority="287" stopIfTrue="1">
      <formula>$AE$2&lt;&gt;2</formula>
    </cfRule>
    <cfRule type="expression" dxfId="2229" priority="288" stopIfTrue="1">
      <formula>$AE$2&lt;&gt;2</formula>
    </cfRule>
  </conditionalFormatting>
  <conditionalFormatting sqref="J13:K13">
    <cfRule type="expression" dxfId="2228" priority="285" stopIfTrue="1">
      <formula>$AE$2&lt;&gt;2</formula>
    </cfRule>
    <cfRule type="expression" dxfId="2227" priority="286" stopIfTrue="1">
      <formula>$AE$2&lt;&gt;2</formula>
    </cfRule>
  </conditionalFormatting>
  <conditionalFormatting sqref="L13:M13">
    <cfRule type="expression" dxfId="2226" priority="283" stopIfTrue="1">
      <formula>$AE$2&lt;&gt;2</formula>
    </cfRule>
    <cfRule type="expression" dxfId="2225" priority="284" stopIfTrue="1">
      <formula>$AE$2&lt;&gt;2</formula>
    </cfRule>
  </conditionalFormatting>
  <conditionalFormatting sqref="N13:O13">
    <cfRule type="expression" dxfId="2224" priority="281" stopIfTrue="1">
      <formula>$AE$2&lt;&gt;2</formula>
    </cfRule>
    <cfRule type="expression" dxfId="2223" priority="282" stopIfTrue="1">
      <formula>$AE$2&lt;&gt;2</formula>
    </cfRule>
  </conditionalFormatting>
  <conditionalFormatting sqref="P13:Q13">
    <cfRule type="expression" dxfId="2222" priority="279" stopIfTrue="1">
      <formula>$AE$2&lt;&gt;2</formula>
    </cfRule>
    <cfRule type="expression" dxfId="2221" priority="280" stopIfTrue="1">
      <formula>$AE$2&lt;&gt;2</formula>
    </cfRule>
  </conditionalFormatting>
  <conditionalFormatting sqref="R13:S13">
    <cfRule type="expression" dxfId="2220" priority="277" stopIfTrue="1">
      <formula>$AE$2&lt;&gt;2</formula>
    </cfRule>
    <cfRule type="expression" dxfId="2219" priority="278" stopIfTrue="1">
      <formula>$AE$2&lt;&gt;2</formula>
    </cfRule>
  </conditionalFormatting>
  <conditionalFormatting sqref="T13:U13">
    <cfRule type="expression" dxfId="2218" priority="275" stopIfTrue="1">
      <formula>$AE$2&lt;&gt;2</formula>
    </cfRule>
    <cfRule type="expression" dxfId="2217" priority="276" stopIfTrue="1">
      <formula>$AE$2&lt;&gt;2</formula>
    </cfRule>
  </conditionalFormatting>
  <conditionalFormatting sqref="B14:C14">
    <cfRule type="expression" dxfId="2216" priority="273" stopIfTrue="1">
      <formula>$AE$2&lt;&gt;2</formula>
    </cfRule>
    <cfRule type="expression" dxfId="2215" priority="274" stopIfTrue="1">
      <formula>$AE$2&lt;&gt;2</formula>
    </cfRule>
  </conditionalFormatting>
  <conditionalFormatting sqref="D14:E14">
    <cfRule type="expression" dxfId="2214" priority="271" stopIfTrue="1">
      <formula>$AE$2&lt;&gt;2</formula>
    </cfRule>
    <cfRule type="expression" dxfId="2213" priority="272" stopIfTrue="1">
      <formula>$AE$2&lt;&gt;2</formula>
    </cfRule>
  </conditionalFormatting>
  <conditionalFormatting sqref="F14:G14">
    <cfRule type="expression" dxfId="2212" priority="269" stopIfTrue="1">
      <formula>$AE$2&lt;&gt;2</formula>
    </cfRule>
    <cfRule type="expression" dxfId="2211" priority="270" stopIfTrue="1">
      <formula>$AE$2&lt;&gt;2</formula>
    </cfRule>
  </conditionalFormatting>
  <conditionalFormatting sqref="H14:I14">
    <cfRule type="expression" dxfId="2210" priority="267" stopIfTrue="1">
      <formula>$AE$2&lt;&gt;2</formula>
    </cfRule>
    <cfRule type="expression" dxfId="2209" priority="268" stopIfTrue="1">
      <formula>$AE$2&lt;&gt;2</formula>
    </cfRule>
  </conditionalFormatting>
  <conditionalFormatting sqref="J14:K14">
    <cfRule type="expression" dxfId="2208" priority="265" stopIfTrue="1">
      <formula>$AE$2&lt;&gt;2</formula>
    </cfRule>
    <cfRule type="expression" dxfId="2207" priority="266" stopIfTrue="1">
      <formula>$AE$2&lt;&gt;2</formula>
    </cfRule>
  </conditionalFormatting>
  <conditionalFormatting sqref="L14:M14">
    <cfRule type="expression" dxfId="2206" priority="263" stopIfTrue="1">
      <formula>$AE$2&lt;&gt;2</formula>
    </cfRule>
    <cfRule type="expression" dxfId="2205" priority="264" stopIfTrue="1">
      <formula>$AE$2&lt;&gt;2</formula>
    </cfRule>
  </conditionalFormatting>
  <conditionalFormatting sqref="N14:O14">
    <cfRule type="expression" dxfId="2204" priority="262" stopIfTrue="1">
      <formula>$AE$2&lt;&gt;2</formula>
    </cfRule>
  </conditionalFormatting>
  <conditionalFormatting sqref="N14:O14">
    <cfRule type="expression" dxfId="2203" priority="261" stopIfTrue="1">
      <formula>$AE$2&lt;&gt;2</formula>
    </cfRule>
  </conditionalFormatting>
  <conditionalFormatting sqref="P14:Q14">
    <cfRule type="expression" dxfId="2202" priority="260" stopIfTrue="1">
      <formula>$AE$2&lt;&gt;2</formula>
    </cfRule>
  </conditionalFormatting>
  <conditionalFormatting sqref="P14:Q14">
    <cfRule type="expression" dxfId="2201" priority="259" stopIfTrue="1">
      <formula>$AE$2&lt;&gt;2</formula>
    </cfRule>
  </conditionalFormatting>
  <conditionalFormatting sqref="R14:S14">
    <cfRule type="expression" dxfId="2200" priority="258" stopIfTrue="1">
      <formula>$AE$2&lt;&gt;2</formula>
    </cfRule>
  </conditionalFormatting>
  <conditionalFormatting sqref="R14:S14">
    <cfRule type="expression" dxfId="2199" priority="257" stopIfTrue="1">
      <formula>$AE$2&lt;&gt;2</formula>
    </cfRule>
  </conditionalFormatting>
  <conditionalFormatting sqref="T14:U14">
    <cfRule type="expression" dxfId="2198" priority="256" stopIfTrue="1">
      <formula>$AE$2&lt;&gt;2</formula>
    </cfRule>
  </conditionalFormatting>
  <conditionalFormatting sqref="T14:U14">
    <cfRule type="expression" dxfId="2197" priority="255" stopIfTrue="1">
      <formula>$AE$2&lt;&gt;2</formula>
    </cfRule>
  </conditionalFormatting>
  <conditionalFormatting sqref="B15:C15">
    <cfRule type="expression" dxfId="2196" priority="253" stopIfTrue="1">
      <formula>$AE$2&lt;&gt;2</formula>
    </cfRule>
    <cfRule type="expression" dxfId="2195" priority="254" stopIfTrue="1">
      <formula>$AE$2&lt;&gt;2</formula>
    </cfRule>
  </conditionalFormatting>
  <conditionalFormatting sqref="D15:E15">
    <cfRule type="expression" dxfId="2194" priority="251" stopIfTrue="1">
      <formula>$AE$2&lt;&gt;2</formula>
    </cfRule>
    <cfRule type="expression" dxfId="2193" priority="252" stopIfTrue="1">
      <formula>$AE$2&lt;&gt;2</formula>
    </cfRule>
  </conditionalFormatting>
  <conditionalFormatting sqref="F15:G15">
    <cfRule type="expression" dxfId="2192" priority="249" stopIfTrue="1">
      <formula>$AE$2&lt;&gt;2</formula>
    </cfRule>
    <cfRule type="expression" dxfId="2191" priority="250" stopIfTrue="1">
      <formula>$AE$2&lt;&gt;2</formula>
    </cfRule>
  </conditionalFormatting>
  <conditionalFormatting sqref="H15:I15">
    <cfRule type="expression" dxfId="2190" priority="247" stopIfTrue="1">
      <formula>$AE$2&lt;&gt;2</formula>
    </cfRule>
    <cfRule type="expression" dxfId="2189" priority="248" stopIfTrue="1">
      <formula>$AE$2&lt;&gt;2</formula>
    </cfRule>
  </conditionalFormatting>
  <conditionalFormatting sqref="J15:K15">
    <cfRule type="expression" dxfId="2188" priority="245" stopIfTrue="1">
      <formula>$AE$2&lt;&gt;2</formula>
    </cfRule>
    <cfRule type="expression" dxfId="2187" priority="246" stopIfTrue="1">
      <formula>$AE$2&lt;&gt;2</formula>
    </cfRule>
  </conditionalFormatting>
  <conditionalFormatting sqref="L15:M15">
    <cfRule type="expression" dxfId="2186" priority="243" stopIfTrue="1">
      <formula>$AE$2&lt;&gt;2</formula>
    </cfRule>
    <cfRule type="expression" dxfId="2185" priority="244" stopIfTrue="1">
      <formula>$AE$2&lt;&gt;2</formula>
    </cfRule>
  </conditionalFormatting>
  <conditionalFormatting sqref="N15:O15">
    <cfRule type="expression" dxfId="2184" priority="241" stopIfTrue="1">
      <formula>$AE$2&lt;&gt;2</formula>
    </cfRule>
    <cfRule type="expression" dxfId="2183" priority="242" stopIfTrue="1">
      <formula>$AE$2&lt;&gt;2</formula>
    </cfRule>
  </conditionalFormatting>
  <conditionalFormatting sqref="P15:Q15">
    <cfRule type="expression" dxfId="2182" priority="239" stopIfTrue="1">
      <formula>$AE$2&lt;&gt;2</formula>
    </cfRule>
    <cfRule type="expression" dxfId="2181" priority="240" stopIfTrue="1">
      <formula>$AE$2&lt;&gt;2</formula>
    </cfRule>
  </conditionalFormatting>
  <conditionalFormatting sqref="R15:S15">
    <cfRule type="expression" dxfId="2180" priority="237" stopIfTrue="1">
      <formula>$AE$2&lt;&gt;2</formula>
    </cfRule>
    <cfRule type="expression" dxfId="2179" priority="238" stopIfTrue="1">
      <formula>$AE$2&lt;&gt;2</formula>
    </cfRule>
  </conditionalFormatting>
  <conditionalFormatting sqref="T15:U15">
    <cfRule type="expression" dxfId="2178" priority="235" stopIfTrue="1">
      <formula>$AE$2&lt;&gt;2</formula>
    </cfRule>
    <cfRule type="expression" dxfId="2177" priority="236" stopIfTrue="1">
      <formula>$AE$2&lt;&gt;2</formula>
    </cfRule>
  </conditionalFormatting>
  <conditionalFormatting sqref="B16:C16">
    <cfRule type="expression" dxfId="2176" priority="233" stopIfTrue="1">
      <formula>$AE$2&lt;&gt;2</formula>
    </cfRule>
    <cfRule type="expression" dxfId="2175" priority="234" stopIfTrue="1">
      <formula>$AE$2&lt;&gt;2</formula>
    </cfRule>
  </conditionalFormatting>
  <conditionalFormatting sqref="D16:E16">
    <cfRule type="expression" dxfId="2174" priority="231" stopIfTrue="1">
      <formula>$AE$2&lt;&gt;2</formula>
    </cfRule>
    <cfRule type="expression" dxfId="2173" priority="232" stopIfTrue="1">
      <formula>$AE$2&lt;&gt;2</formula>
    </cfRule>
  </conditionalFormatting>
  <conditionalFormatting sqref="F16:G16">
    <cfRule type="expression" dxfId="2172" priority="229" stopIfTrue="1">
      <formula>$AE$2&lt;&gt;2</formula>
    </cfRule>
    <cfRule type="expression" dxfId="2171" priority="230" stopIfTrue="1">
      <formula>$AE$2&lt;&gt;2</formula>
    </cfRule>
  </conditionalFormatting>
  <conditionalFormatting sqref="H16:I16">
    <cfRule type="expression" dxfId="2170" priority="227" stopIfTrue="1">
      <formula>$AE$2&lt;&gt;2</formula>
    </cfRule>
    <cfRule type="expression" dxfId="2169" priority="228" stopIfTrue="1">
      <formula>$AE$2&lt;&gt;2</formula>
    </cfRule>
  </conditionalFormatting>
  <conditionalFormatting sqref="J16:K16">
    <cfRule type="expression" dxfId="2168" priority="225" stopIfTrue="1">
      <formula>$AE$2&lt;&gt;2</formula>
    </cfRule>
    <cfRule type="expression" dxfId="2167" priority="226" stopIfTrue="1">
      <formula>$AE$2&lt;&gt;2</formula>
    </cfRule>
  </conditionalFormatting>
  <conditionalFormatting sqref="L16:M16">
    <cfRule type="expression" dxfId="2166" priority="223" stopIfTrue="1">
      <formula>$AE$2&lt;&gt;2</formula>
    </cfRule>
    <cfRule type="expression" dxfId="2165" priority="224" stopIfTrue="1">
      <formula>$AE$2&lt;&gt;2</formula>
    </cfRule>
  </conditionalFormatting>
  <conditionalFormatting sqref="N16:O16">
    <cfRule type="expression" dxfId="2164" priority="221" stopIfTrue="1">
      <formula>$AE$2&lt;&gt;2</formula>
    </cfRule>
    <cfRule type="expression" dxfId="2163" priority="222" stopIfTrue="1">
      <formula>$AE$2&lt;&gt;2</formula>
    </cfRule>
  </conditionalFormatting>
  <conditionalFormatting sqref="P16:Q16">
    <cfRule type="expression" dxfId="2162" priority="219" stopIfTrue="1">
      <formula>$AE$2&lt;&gt;2</formula>
    </cfRule>
    <cfRule type="expression" dxfId="2161" priority="220" stopIfTrue="1">
      <formula>$AE$2&lt;&gt;2</formula>
    </cfRule>
  </conditionalFormatting>
  <conditionalFormatting sqref="R16:S16">
    <cfRule type="expression" dxfId="2160" priority="217" stopIfTrue="1">
      <formula>$AE$2&lt;&gt;2</formula>
    </cfRule>
    <cfRule type="expression" dxfId="2159" priority="218" stopIfTrue="1">
      <formula>$AE$2&lt;&gt;2</formula>
    </cfRule>
  </conditionalFormatting>
  <conditionalFormatting sqref="T16:U16">
    <cfRule type="expression" dxfId="2158" priority="215" stopIfTrue="1">
      <formula>$AE$2&lt;&gt;2</formula>
    </cfRule>
    <cfRule type="expression" dxfId="2157" priority="216" stopIfTrue="1">
      <formula>$AE$2&lt;&gt;2</formula>
    </cfRule>
  </conditionalFormatting>
  <conditionalFormatting sqref="B17:C17">
    <cfRule type="expression" dxfId="2156" priority="213" stopIfTrue="1">
      <formula>$AE$2&lt;&gt;2</formula>
    </cfRule>
    <cfRule type="expression" dxfId="2155" priority="214" stopIfTrue="1">
      <formula>$AE$2&lt;&gt;2</formula>
    </cfRule>
  </conditionalFormatting>
  <conditionalFormatting sqref="D17:E17">
    <cfRule type="expression" dxfId="2154" priority="211" stopIfTrue="1">
      <formula>$AE$2&lt;&gt;2</formula>
    </cfRule>
    <cfRule type="expression" dxfId="2153" priority="212" stopIfTrue="1">
      <formula>$AE$2&lt;&gt;2</formula>
    </cfRule>
  </conditionalFormatting>
  <conditionalFormatting sqref="F17:G17">
    <cfRule type="expression" dxfId="2152" priority="209" stopIfTrue="1">
      <formula>$AE$2&lt;&gt;2</formula>
    </cfRule>
    <cfRule type="expression" dxfId="2151" priority="210" stopIfTrue="1">
      <formula>$AE$2&lt;&gt;2</formula>
    </cfRule>
  </conditionalFormatting>
  <conditionalFormatting sqref="H17:I17">
    <cfRule type="expression" dxfId="2150" priority="207" stopIfTrue="1">
      <formula>$AE$2&lt;&gt;2</formula>
    </cfRule>
    <cfRule type="expression" dxfId="2149" priority="208" stopIfTrue="1">
      <formula>$AE$2&lt;&gt;2</formula>
    </cfRule>
  </conditionalFormatting>
  <conditionalFormatting sqref="J17:K17">
    <cfRule type="expression" dxfId="2148" priority="206" stopIfTrue="1">
      <formula>$AE$2&lt;&gt;2</formula>
    </cfRule>
  </conditionalFormatting>
  <conditionalFormatting sqref="J17:K17">
    <cfRule type="expression" dxfId="2147" priority="205" stopIfTrue="1">
      <formula>$AE$2&lt;&gt;2</formula>
    </cfRule>
  </conditionalFormatting>
  <conditionalFormatting sqref="L17:M17">
    <cfRule type="expression" dxfId="2146" priority="204" stopIfTrue="1">
      <formula>$AE$2&lt;&gt;2</formula>
    </cfRule>
  </conditionalFormatting>
  <conditionalFormatting sqref="L17:M17">
    <cfRule type="expression" dxfId="2145" priority="203" stopIfTrue="1">
      <formula>$AE$2&lt;&gt;2</formula>
    </cfRule>
  </conditionalFormatting>
  <conditionalFormatting sqref="N17:O17">
    <cfRule type="expression" dxfId="2144" priority="202" stopIfTrue="1">
      <formula>$AE$2&lt;&gt;2</formula>
    </cfRule>
  </conditionalFormatting>
  <conditionalFormatting sqref="N17:O17">
    <cfRule type="expression" dxfId="2143" priority="201" stopIfTrue="1">
      <formula>$AE$2&lt;&gt;2</formula>
    </cfRule>
  </conditionalFormatting>
  <conditionalFormatting sqref="P17:Q17">
    <cfRule type="expression" dxfId="2142" priority="200" stopIfTrue="1">
      <formula>$AE$2&lt;&gt;2</formula>
    </cfRule>
  </conditionalFormatting>
  <conditionalFormatting sqref="P17:Q17">
    <cfRule type="expression" dxfId="2141" priority="199" stopIfTrue="1">
      <formula>$AE$2&lt;&gt;2</formula>
    </cfRule>
  </conditionalFormatting>
  <conditionalFormatting sqref="R17:S17">
    <cfRule type="expression" dxfId="2140" priority="198" stopIfTrue="1">
      <formula>$AE$2&lt;&gt;2</formula>
    </cfRule>
  </conditionalFormatting>
  <conditionalFormatting sqref="R17:S17">
    <cfRule type="expression" dxfId="2139" priority="197" stopIfTrue="1">
      <formula>$AE$2&lt;&gt;2</formula>
    </cfRule>
  </conditionalFormatting>
  <conditionalFormatting sqref="T17:U17">
    <cfRule type="expression" dxfId="2138" priority="196" stopIfTrue="1">
      <formula>$AE$2&lt;&gt;2</formula>
    </cfRule>
  </conditionalFormatting>
  <conditionalFormatting sqref="T17:U17">
    <cfRule type="expression" dxfId="2137" priority="195" stopIfTrue="1">
      <formula>$AE$2&lt;&gt;2</formula>
    </cfRule>
  </conditionalFormatting>
  <conditionalFormatting sqref="B18:C18">
    <cfRule type="expression" dxfId="2136" priority="193" stopIfTrue="1">
      <formula>$AE$2&lt;&gt;2</formula>
    </cfRule>
    <cfRule type="expression" dxfId="2135" priority="194" stopIfTrue="1">
      <formula>$AE$2&lt;&gt;2</formula>
    </cfRule>
  </conditionalFormatting>
  <conditionalFormatting sqref="D18:E18">
    <cfRule type="expression" dxfId="2134" priority="191" stopIfTrue="1">
      <formula>$AE$2&lt;&gt;2</formula>
    </cfRule>
    <cfRule type="expression" dxfId="2133" priority="192" stopIfTrue="1">
      <formula>$AE$2&lt;&gt;2</formula>
    </cfRule>
  </conditionalFormatting>
  <conditionalFormatting sqref="F18:G18">
    <cfRule type="expression" dxfId="2132" priority="190" stopIfTrue="1">
      <formula>$AE$2&lt;&gt;2</formula>
    </cfRule>
  </conditionalFormatting>
  <conditionalFormatting sqref="F18:G18">
    <cfRule type="expression" dxfId="2131" priority="189" stopIfTrue="1">
      <formula>$AE$2&lt;&gt;2</formula>
    </cfRule>
  </conditionalFormatting>
  <conditionalFormatting sqref="H18:I18">
    <cfRule type="expression" dxfId="2130" priority="188" stopIfTrue="1">
      <formula>$AE$2&lt;&gt;2</formula>
    </cfRule>
  </conditionalFormatting>
  <conditionalFormatting sqref="H18:I18">
    <cfRule type="expression" dxfId="2129" priority="187" stopIfTrue="1">
      <formula>$AE$2&lt;&gt;2</formula>
    </cfRule>
  </conditionalFormatting>
  <conditionalFormatting sqref="J18:K18">
    <cfRule type="expression" dxfId="2128" priority="186" stopIfTrue="1">
      <formula>$AE$2&lt;&gt;2</formula>
    </cfRule>
  </conditionalFormatting>
  <conditionalFormatting sqref="J18:K18">
    <cfRule type="expression" dxfId="2127" priority="185" stopIfTrue="1">
      <formula>$AE$2&lt;&gt;2</formula>
    </cfRule>
  </conditionalFormatting>
  <conditionalFormatting sqref="L18:M18">
    <cfRule type="expression" dxfId="2126" priority="184" stopIfTrue="1">
      <formula>$AE$2&lt;&gt;2</formula>
    </cfRule>
  </conditionalFormatting>
  <conditionalFormatting sqref="L18:M18">
    <cfRule type="expression" dxfId="2125" priority="183" stopIfTrue="1">
      <formula>$AE$2&lt;&gt;2</formula>
    </cfRule>
  </conditionalFormatting>
  <conditionalFormatting sqref="N18:O18">
    <cfRule type="expression" dxfId="2124" priority="182" stopIfTrue="1">
      <formula>$AE$2&lt;&gt;2</formula>
    </cfRule>
  </conditionalFormatting>
  <conditionalFormatting sqref="N18:O18">
    <cfRule type="expression" dxfId="2123" priority="181" stopIfTrue="1">
      <formula>$AE$2&lt;&gt;2</formula>
    </cfRule>
  </conditionalFormatting>
  <conditionalFormatting sqref="P18:Q18">
    <cfRule type="expression" dxfId="2122" priority="180" stopIfTrue="1">
      <formula>$AE$2&lt;&gt;2</formula>
    </cfRule>
  </conditionalFormatting>
  <conditionalFormatting sqref="P18:Q18">
    <cfRule type="expression" dxfId="2121" priority="179" stopIfTrue="1">
      <formula>$AE$2&lt;&gt;2</formula>
    </cfRule>
  </conditionalFormatting>
  <conditionalFormatting sqref="R18:S18">
    <cfRule type="expression" dxfId="2120" priority="178" stopIfTrue="1">
      <formula>$AE$2&lt;&gt;2</formula>
    </cfRule>
  </conditionalFormatting>
  <conditionalFormatting sqref="R18:S18">
    <cfRule type="expression" dxfId="2119" priority="177" stopIfTrue="1">
      <formula>$AE$2&lt;&gt;2</formula>
    </cfRule>
  </conditionalFormatting>
  <conditionalFormatting sqref="T18:U18">
    <cfRule type="expression" dxfId="2118" priority="176" stopIfTrue="1">
      <formula>$AE$2&lt;&gt;2</formula>
    </cfRule>
  </conditionalFormatting>
  <conditionalFormatting sqref="T18:U18">
    <cfRule type="expression" dxfId="2117" priority="175" stopIfTrue="1">
      <formula>$AE$2&lt;&gt;2</formula>
    </cfRule>
  </conditionalFormatting>
  <conditionalFormatting sqref="B19:C19">
    <cfRule type="expression" dxfId="2116" priority="173" stopIfTrue="1">
      <formula>$AE$2&lt;&gt;2</formula>
    </cfRule>
    <cfRule type="expression" dxfId="2115" priority="174" stopIfTrue="1">
      <formula>$AE$2&lt;&gt;2</formula>
    </cfRule>
  </conditionalFormatting>
  <conditionalFormatting sqref="D19:E19">
    <cfRule type="expression" dxfId="2114" priority="171" stopIfTrue="1">
      <formula>$AE$2&lt;&gt;2</formula>
    </cfRule>
    <cfRule type="expression" dxfId="2113" priority="172" stopIfTrue="1">
      <formula>$AE$2&lt;&gt;2</formula>
    </cfRule>
  </conditionalFormatting>
  <conditionalFormatting sqref="F19:G19">
    <cfRule type="expression" dxfId="2112" priority="170" stopIfTrue="1">
      <formula>$AE$2&lt;&gt;2</formula>
    </cfRule>
  </conditionalFormatting>
  <conditionalFormatting sqref="F19:G19">
    <cfRule type="expression" dxfId="2111" priority="169" stopIfTrue="1">
      <formula>$AE$2&lt;&gt;2</formula>
    </cfRule>
  </conditionalFormatting>
  <conditionalFormatting sqref="H19:I19">
    <cfRule type="expression" dxfId="2110" priority="168" stopIfTrue="1">
      <formula>$AE$2&lt;&gt;2</formula>
    </cfRule>
  </conditionalFormatting>
  <conditionalFormatting sqref="H19:I19">
    <cfRule type="expression" dxfId="2109" priority="167" stopIfTrue="1">
      <formula>$AE$2&lt;&gt;2</formula>
    </cfRule>
  </conditionalFormatting>
  <conditionalFormatting sqref="J19:K19">
    <cfRule type="expression" dxfId="2108" priority="166" stopIfTrue="1">
      <formula>$AE$2&lt;&gt;2</formula>
    </cfRule>
  </conditionalFormatting>
  <conditionalFormatting sqref="J19:K19">
    <cfRule type="expression" dxfId="2107" priority="165" stopIfTrue="1">
      <formula>$AE$2&lt;&gt;2</formula>
    </cfRule>
  </conditionalFormatting>
  <conditionalFormatting sqref="L19:M19">
    <cfRule type="expression" dxfId="2106" priority="164" stopIfTrue="1">
      <formula>$AE$2&lt;&gt;2</formula>
    </cfRule>
  </conditionalFormatting>
  <conditionalFormatting sqref="L19:M19">
    <cfRule type="expression" dxfId="2105" priority="163" stopIfTrue="1">
      <formula>$AE$2&lt;&gt;2</formula>
    </cfRule>
  </conditionalFormatting>
  <conditionalFormatting sqref="N19:O19">
    <cfRule type="expression" dxfId="2104" priority="162" stopIfTrue="1">
      <formula>$AE$2&lt;&gt;2</formula>
    </cfRule>
  </conditionalFormatting>
  <conditionalFormatting sqref="N19:O19">
    <cfRule type="expression" dxfId="2103" priority="161" stopIfTrue="1">
      <formula>$AE$2&lt;&gt;2</formula>
    </cfRule>
  </conditionalFormatting>
  <conditionalFormatting sqref="P19:Q19">
    <cfRule type="expression" dxfId="2102" priority="160" stopIfTrue="1">
      <formula>$AE$2&lt;&gt;2</formula>
    </cfRule>
  </conditionalFormatting>
  <conditionalFormatting sqref="P19:Q19">
    <cfRule type="expression" dxfId="2101" priority="159" stopIfTrue="1">
      <formula>$AE$2&lt;&gt;2</formula>
    </cfRule>
  </conditionalFormatting>
  <conditionalFormatting sqref="R19:S19">
    <cfRule type="expression" dxfId="2100" priority="158" stopIfTrue="1">
      <formula>$AE$2&lt;&gt;2</formula>
    </cfRule>
  </conditionalFormatting>
  <conditionalFormatting sqref="R19:S19">
    <cfRule type="expression" dxfId="2099" priority="157" stopIfTrue="1">
      <formula>$AE$2&lt;&gt;2</formula>
    </cfRule>
  </conditionalFormatting>
  <conditionalFormatting sqref="T19:U19">
    <cfRule type="expression" dxfId="2098" priority="156" stopIfTrue="1">
      <formula>$AE$2&lt;&gt;2</formula>
    </cfRule>
  </conditionalFormatting>
  <conditionalFormatting sqref="T19:U19">
    <cfRule type="expression" dxfId="2097" priority="155" stopIfTrue="1">
      <formula>$AE$2&lt;&gt;2</formula>
    </cfRule>
  </conditionalFormatting>
  <conditionalFormatting sqref="J26:M26">
    <cfRule type="expression" dxfId="2096" priority="154" stopIfTrue="1">
      <formula>$AE$2&lt;&gt;2</formula>
    </cfRule>
  </conditionalFormatting>
  <conditionalFormatting sqref="J26:M26">
    <cfRule type="expression" dxfId="2095" priority="153" stopIfTrue="1">
      <formula>$AE$2&lt;&gt;2</formula>
    </cfRule>
  </conditionalFormatting>
  <conditionalFormatting sqref="J26:M26">
    <cfRule type="expression" dxfId="2094" priority="152" stopIfTrue="1">
      <formula>$AE$2&lt;&gt;2</formula>
    </cfRule>
  </conditionalFormatting>
  <conditionalFormatting sqref="J26:M26">
    <cfRule type="expression" dxfId="2093" priority="151" stopIfTrue="1">
      <formula>$AE$2&lt;&gt;2</formula>
    </cfRule>
  </conditionalFormatting>
  <conditionalFormatting sqref="N26:O26">
    <cfRule type="expression" dxfId="2092" priority="150" stopIfTrue="1">
      <formula>$AE$2&lt;&gt;2</formula>
    </cfRule>
  </conditionalFormatting>
  <conditionalFormatting sqref="N26:O26">
    <cfRule type="expression" dxfId="2091" priority="149" stopIfTrue="1">
      <formula>$AE$2&lt;&gt;2</formula>
    </cfRule>
  </conditionalFormatting>
  <conditionalFormatting sqref="P26:Q26">
    <cfRule type="expression" dxfId="2090" priority="148" stopIfTrue="1">
      <formula>$AE$2&lt;&gt;2</formula>
    </cfRule>
  </conditionalFormatting>
  <conditionalFormatting sqref="P26:Q26">
    <cfRule type="expression" dxfId="2089" priority="147" stopIfTrue="1">
      <formula>$AE$2&lt;&gt;2</formula>
    </cfRule>
  </conditionalFormatting>
  <conditionalFormatting sqref="R26:S26">
    <cfRule type="expression" dxfId="2088" priority="146" stopIfTrue="1">
      <formula>$AE$2&lt;&gt;2</formula>
    </cfRule>
  </conditionalFormatting>
  <conditionalFormatting sqref="R26:S26">
    <cfRule type="expression" dxfId="2087" priority="145" stopIfTrue="1">
      <formula>$AE$2&lt;&gt;2</formula>
    </cfRule>
  </conditionalFormatting>
  <conditionalFormatting sqref="T26:U26">
    <cfRule type="expression" dxfId="2086" priority="144" stopIfTrue="1">
      <formula>$AE$2&lt;&gt;2</formula>
    </cfRule>
  </conditionalFormatting>
  <conditionalFormatting sqref="T26:U26">
    <cfRule type="expression" dxfId="2085" priority="143" stopIfTrue="1">
      <formula>$AE$2&lt;&gt;2</formula>
    </cfRule>
  </conditionalFormatting>
  <conditionalFormatting sqref="J27:M27">
    <cfRule type="expression" dxfId="2084" priority="142" stopIfTrue="1">
      <formula>$AE$2&lt;&gt;2</formula>
    </cfRule>
  </conditionalFormatting>
  <conditionalFormatting sqref="J27:M27">
    <cfRule type="expression" dxfId="2083" priority="141" stopIfTrue="1">
      <formula>$AE$2&lt;&gt;2</formula>
    </cfRule>
  </conditionalFormatting>
  <conditionalFormatting sqref="J27:M27">
    <cfRule type="expression" dxfId="2082" priority="140" stopIfTrue="1">
      <formula>$AE$2&lt;&gt;2</formula>
    </cfRule>
  </conditionalFormatting>
  <conditionalFormatting sqref="J27:M27">
    <cfRule type="expression" dxfId="2081" priority="139" stopIfTrue="1">
      <formula>$AE$2&lt;&gt;2</formula>
    </cfRule>
  </conditionalFormatting>
  <conditionalFormatting sqref="N27:O27">
    <cfRule type="expression" dxfId="2080" priority="138" stopIfTrue="1">
      <formula>$AE$2&lt;&gt;2</formula>
    </cfRule>
  </conditionalFormatting>
  <conditionalFormatting sqref="N27:O27">
    <cfRule type="expression" dxfId="2079" priority="137" stopIfTrue="1">
      <formula>$AE$2&lt;&gt;2</formula>
    </cfRule>
  </conditionalFormatting>
  <conditionalFormatting sqref="P27:Q27">
    <cfRule type="expression" dxfId="2078" priority="136" stopIfTrue="1">
      <formula>$AE$2&lt;&gt;2</formula>
    </cfRule>
  </conditionalFormatting>
  <conditionalFormatting sqref="P27:Q27">
    <cfRule type="expression" dxfId="2077" priority="135" stopIfTrue="1">
      <formula>$AE$2&lt;&gt;2</formula>
    </cfRule>
  </conditionalFormatting>
  <conditionalFormatting sqref="R27:S27">
    <cfRule type="expression" dxfId="2076" priority="134" stopIfTrue="1">
      <formula>$AE$2&lt;&gt;2</formula>
    </cfRule>
  </conditionalFormatting>
  <conditionalFormatting sqref="R27:S27">
    <cfRule type="expression" dxfId="2075" priority="133" stopIfTrue="1">
      <formula>$AE$2&lt;&gt;2</formula>
    </cfRule>
  </conditionalFormatting>
  <conditionalFormatting sqref="T27:U27">
    <cfRule type="expression" dxfId="2074" priority="132" stopIfTrue="1">
      <formula>$AE$2&lt;&gt;2</formula>
    </cfRule>
  </conditionalFormatting>
  <conditionalFormatting sqref="T27:U27">
    <cfRule type="expression" dxfId="2073" priority="131" stopIfTrue="1">
      <formula>$AE$2&lt;&gt;2</formula>
    </cfRule>
  </conditionalFormatting>
  <conditionalFormatting sqref="J28:M28">
    <cfRule type="expression" dxfId="2072" priority="130" stopIfTrue="1">
      <formula>$AE$2&lt;&gt;2</formula>
    </cfRule>
  </conditionalFormatting>
  <conditionalFormatting sqref="J28:M28">
    <cfRule type="expression" dxfId="2071" priority="129" stopIfTrue="1">
      <formula>$AE$2&lt;&gt;2</formula>
    </cfRule>
  </conditionalFormatting>
  <conditionalFormatting sqref="J28:M28">
    <cfRule type="expression" dxfId="2070" priority="128" stopIfTrue="1">
      <formula>$AE$2&lt;&gt;2</formula>
    </cfRule>
  </conditionalFormatting>
  <conditionalFormatting sqref="J28:M28">
    <cfRule type="expression" dxfId="2069" priority="127" stopIfTrue="1">
      <formula>$AE$2&lt;&gt;2</formula>
    </cfRule>
  </conditionalFormatting>
  <conditionalFormatting sqref="N28:O28">
    <cfRule type="expression" dxfId="2068" priority="126" stopIfTrue="1">
      <formula>$AE$2&lt;&gt;2</formula>
    </cfRule>
  </conditionalFormatting>
  <conditionalFormatting sqref="N28:O28">
    <cfRule type="expression" dxfId="2067" priority="125" stopIfTrue="1">
      <formula>$AE$2&lt;&gt;2</formula>
    </cfRule>
  </conditionalFormatting>
  <conditionalFormatting sqref="P28:Q28">
    <cfRule type="expression" dxfId="2066" priority="124" stopIfTrue="1">
      <formula>$AE$2&lt;&gt;2</formula>
    </cfRule>
  </conditionalFormatting>
  <conditionalFormatting sqref="P28:Q28">
    <cfRule type="expression" dxfId="2065" priority="123" stopIfTrue="1">
      <formula>$AE$2&lt;&gt;2</formula>
    </cfRule>
  </conditionalFormatting>
  <conditionalFormatting sqref="R28:S28">
    <cfRule type="expression" dxfId="2064" priority="122" stopIfTrue="1">
      <formula>$AE$2&lt;&gt;2</formula>
    </cfRule>
  </conditionalFormatting>
  <conditionalFormatting sqref="R28:S28">
    <cfRule type="expression" dxfId="2063" priority="121" stopIfTrue="1">
      <formula>$AE$2&lt;&gt;2</formula>
    </cfRule>
  </conditionalFormatting>
  <conditionalFormatting sqref="T28:U28">
    <cfRule type="expression" dxfId="2062" priority="120" stopIfTrue="1">
      <formula>$AE$2&lt;&gt;2</formula>
    </cfRule>
  </conditionalFormatting>
  <conditionalFormatting sqref="T28:U28">
    <cfRule type="expression" dxfId="2061" priority="119" stopIfTrue="1">
      <formula>$AE$2&lt;&gt;2</formula>
    </cfRule>
  </conditionalFormatting>
  <conditionalFormatting sqref="J35:K35">
    <cfRule type="expression" dxfId="2060" priority="118" stopIfTrue="1">
      <formula>$AE$2&lt;&gt;2</formula>
    </cfRule>
  </conditionalFormatting>
  <conditionalFormatting sqref="J35:K35">
    <cfRule type="expression" dxfId="2059" priority="117" stopIfTrue="1">
      <formula>$AE$2&lt;&gt;2</formula>
    </cfRule>
  </conditionalFormatting>
  <conditionalFormatting sqref="L35:M35">
    <cfRule type="expression" dxfId="2058" priority="116" stopIfTrue="1">
      <formula>$AE$2&lt;&gt;2</formula>
    </cfRule>
  </conditionalFormatting>
  <conditionalFormatting sqref="L35:M35">
    <cfRule type="expression" dxfId="2057" priority="115" stopIfTrue="1">
      <formula>$AE$2&lt;&gt;2</formula>
    </cfRule>
  </conditionalFormatting>
  <conditionalFormatting sqref="N35:O35">
    <cfRule type="expression" dxfId="2056" priority="114" stopIfTrue="1">
      <formula>$AE$2&lt;&gt;2</formula>
    </cfRule>
  </conditionalFormatting>
  <conditionalFormatting sqref="N35:O35">
    <cfRule type="expression" dxfId="2055" priority="113" stopIfTrue="1">
      <formula>$AE$2&lt;&gt;2</formula>
    </cfRule>
  </conditionalFormatting>
  <conditionalFormatting sqref="R35:S35">
    <cfRule type="expression" dxfId="2054" priority="112" stopIfTrue="1">
      <formula>$AE$2&lt;&gt;2</formula>
    </cfRule>
  </conditionalFormatting>
  <conditionalFormatting sqref="R35:S35">
    <cfRule type="expression" dxfId="2053" priority="111" stopIfTrue="1">
      <formula>$AE$2&lt;&gt;2</formula>
    </cfRule>
  </conditionalFormatting>
  <conditionalFormatting sqref="J36:K36">
    <cfRule type="expression" dxfId="2052" priority="110" stopIfTrue="1">
      <formula>$AE$2&lt;&gt;2</formula>
    </cfRule>
  </conditionalFormatting>
  <conditionalFormatting sqref="J36:K36">
    <cfRule type="expression" dxfId="2051" priority="109" stopIfTrue="1">
      <formula>$AE$2&lt;&gt;2</formula>
    </cfRule>
  </conditionalFormatting>
  <conditionalFormatting sqref="L36:M36">
    <cfRule type="expression" dxfId="2050" priority="108" stopIfTrue="1">
      <formula>$AE$2&lt;&gt;2</formula>
    </cfRule>
  </conditionalFormatting>
  <conditionalFormatting sqref="L36:M36">
    <cfRule type="expression" dxfId="2049" priority="107" stopIfTrue="1">
      <formula>$AE$2&lt;&gt;2</formula>
    </cfRule>
  </conditionalFormatting>
  <conditionalFormatting sqref="N36:O36">
    <cfRule type="expression" dxfId="2048" priority="106" stopIfTrue="1">
      <formula>$AE$2&lt;&gt;2</formula>
    </cfRule>
  </conditionalFormatting>
  <conditionalFormatting sqref="N36:O36">
    <cfRule type="expression" dxfId="2047" priority="105" stopIfTrue="1">
      <formula>$AE$2&lt;&gt;2</formula>
    </cfRule>
  </conditionalFormatting>
  <conditionalFormatting sqref="R36:S36">
    <cfRule type="expression" dxfId="2046" priority="104" stopIfTrue="1">
      <formula>$AE$2&lt;&gt;2</formula>
    </cfRule>
  </conditionalFormatting>
  <conditionalFormatting sqref="R36:S36">
    <cfRule type="expression" dxfId="2045" priority="103" stopIfTrue="1">
      <formula>$AE$2&lt;&gt;2</formula>
    </cfRule>
  </conditionalFormatting>
  <conditionalFormatting sqref="J37:K37">
    <cfRule type="expression" dxfId="2044" priority="102" stopIfTrue="1">
      <formula>$AE$2&lt;&gt;2</formula>
    </cfRule>
  </conditionalFormatting>
  <conditionalFormatting sqref="J37:K37">
    <cfRule type="expression" dxfId="2043" priority="101" stopIfTrue="1">
      <formula>$AE$2&lt;&gt;2</formula>
    </cfRule>
  </conditionalFormatting>
  <conditionalFormatting sqref="L37:M37">
    <cfRule type="expression" dxfId="2042" priority="100" stopIfTrue="1">
      <formula>$AE$2&lt;&gt;2</formula>
    </cfRule>
  </conditionalFormatting>
  <conditionalFormatting sqref="L37:M37">
    <cfRule type="expression" dxfId="2041" priority="99" stopIfTrue="1">
      <formula>$AE$2&lt;&gt;2</formula>
    </cfRule>
  </conditionalFormatting>
  <conditionalFormatting sqref="N37:O37">
    <cfRule type="expression" dxfId="2040" priority="98" stopIfTrue="1">
      <formula>$AE$2&lt;&gt;2</formula>
    </cfRule>
  </conditionalFormatting>
  <conditionalFormatting sqref="N37:O37">
    <cfRule type="expression" dxfId="2039" priority="97" stopIfTrue="1">
      <formula>$AE$2&lt;&gt;2</formula>
    </cfRule>
  </conditionalFormatting>
  <conditionalFormatting sqref="R37:S37">
    <cfRule type="expression" dxfId="2038" priority="96" stopIfTrue="1">
      <formula>$AE$2&lt;&gt;2</formula>
    </cfRule>
  </conditionalFormatting>
  <conditionalFormatting sqref="R37:S37">
    <cfRule type="expression" dxfId="2037" priority="95" stopIfTrue="1">
      <formula>$AE$2&lt;&gt;2</formula>
    </cfRule>
  </conditionalFormatting>
  <conditionalFormatting sqref="J38:K38">
    <cfRule type="expression" dxfId="2036" priority="94" stopIfTrue="1">
      <formula>$AE$2&lt;&gt;2</formula>
    </cfRule>
  </conditionalFormatting>
  <conditionalFormatting sqref="J38:K38">
    <cfRule type="expression" dxfId="2035" priority="93" stopIfTrue="1">
      <formula>$AE$2&lt;&gt;2</formula>
    </cfRule>
  </conditionalFormatting>
  <conditionalFormatting sqref="L38:M38">
    <cfRule type="expression" dxfId="2034" priority="92" stopIfTrue="1">
      <formula>$AE$2&lt;&gt;2</formula>
    </cfRule>
  </conditionalFormatting>
  <conditionalFormatting sqref="L38:M38">
    <cfRule type="expression" dxfId="2033" priority="91" stopIfTrue="1">
      <formula>$AE$2&lt;&gt;2</formula>
    </cfRule>
  </conditionalFormatting>
  <conditionalFormatting sqref="N38:O38">
    <cfRule type="expression" dxfId="2032" priority="90" stopIfTrue="1">
      <formula>$AE$2&lt;&gt;2</formula>
    </cfRule>
  </conditionalFormatting>
  <conditionalFormatting sqref="N38:O38">
    <cfRule type="expression" dxfId="2031" priority="89" stopIfTrue="1">
      <formula>$AE$2&lt;&gt;2</formula>
    </cfRule>
  </conditionalFormatting>
  <conditionalFormatting sqref="R38:S38">
    <cfRule type="expression" dxfId="2030" priority="88" stopIfTrue="1">
      <formula>$AE$2&lt;&gt;2</formula>
    </cfRule>
  </conditionalFormatting>
  <conditionalFormatting sqref="R38:S38">
    <cfRule type="expression" dxfId="2029" priority="87" stopIfTrue="1">
      <formula>$AE$2&lt;&gt;2</formula>
    </cfRule>
  </conditionalFormatting>
  <conditionalFormatting sqref="J39:K39">
    <cfRule type="expression" dxfId="2028" priority="86" stopIfTrue="1">
      <formula>$AE$2&lt;&gt;2</formula>
    </cfRule>
  </conditionalFormatting>
  <conditionalFormatting sqref="J39:K39">
    <cfRule type="expression" dxfId="2027" priority="85" stopIfTrue="1">
      <formula>$AE$2&lt;&gt;2</formula>
    </cfRule>
  </conditionalFormatting>
  <conditionalFormatting sqref="L39:M39">
    <cfRule type="expression" dxfId="2026" priority="84" stopIfTrue="1">
      <formula>$AE$2&lt;&gt;2</formula>
    </cfRule>
  </conditionalFormatting>
  <conditionalFormatting sqref="L39:M39">
    <cfRule type="expression" dxfId="2025" priority="83" stopIfTrue="1">
      <formula>$AE$2&lt;&gt;2</formula>
    </cfRule>
  </conditionalFormatting>
  <conditionalFormatting sqref="N39:O39">
    <cfRule type="expression" dxfId="2024" priority="82" stopIfTrue="1">
      <formula>$AE$2&lt;&gt;2</formula>
    </cfRule>
  </conditionalFormatting>
  <conditionalFormatting sqref="N39:O39">
    <cfRule type="expression" dxfId="2023" priority="81" stopIfTrue="1">
      <formula>$AE$2&lt;&gt;2</formula>
    </cfRule>
  </conditionalFormatting>
  <conditionalFormatting sqref="R39:S39">
    <cfRule type="expression" dxfId="2022" priority="80" stopIfTrue="1">
      <formula>$AE$2&lt;&gt;2</formula>
    </cfRule>
  </conditionalFormatting>
  <conditionalFormatting sqref="R39:S39">
    <cfRule type="expression" dxfId="2021" priority="79" stopIfTrue="1">
      <formula>$AE$2&lt;&gt;2</formula>
    </cfRule>
  </conditionalFormatting>
  <conditionalFormatting sqref="V8:W8">
    <cfRule type="expression" dxfId="2020" priority="78">
      <formula>$AE$2&lt;&gt;2</formula>
    </cfRule>
  </conditionalFormatting>
  <conditionalFormatting sqref="X8:Y8">
    <cfRule type="expression" dxfId="2019" priority="77">
      <formula>$AE$2&lt;&gt;2</formula>
    </cfRule>
  </conditionalFormatting>
  <conditionalFormatting sqref="Z8:AA8">
    <cfRule type="expression" dxfId="2018" priority="76">
      <formula>$AE$2&lt;&gt;2</formula>
    </cfRule>
  </conditionalFormatting>
  <conditionalFormatting sqref="V9:W9">
    <cfRule type="expression" dxfId="2017" priority="75">
      <formula>$AE$2&lt;&gt;2</formula>
    </cfRule>
  </conditionalFormatting>
  <conditionalFormatting sqref="X9:Y9">
    <cfRule type="expression" dxfId="2016" priority="74">
      <formula>$AE$2&lt;&gt;2</formula>
    </cfRule>
  </conditionalFormatting>
  <conditionalFormatting sqref="Z9:AA9">
    <cfRule type="expression" dxfId="2015" priority="73">
      <formula>$AE$2&lt;&gt;2</formula>
    </cfRule>
  </conditionalFormatting>
  <conditionalFormatting sqref="V10:W10">
    <cfRule type="expression" dxfId="2014" priority="72">
      <formula>$AE$2&lt;&gt;2</formula>
    </cfRule>
  </conditionalFormatting>
  <conditionalFormatting sqref="X10:Y10">
    <cfRule type="expression" dxfId="2013" priority="71">
      <formula>$AE$2&lt;&gt;2</formula>
    </cfRule>
  </conditionalFormatting>
  <conditionalFormatting sqref="Z10:AA10">
    <cfRule type="expression" dxfId="2012" priority="70">
      <formula>$AE$2&lt;&gt;2</formula>
    </cfRule>
  </conditionalFormatting>
  <conditionalFormatting sqref="V11:W11">
    <cfRule type="expression" dxfId="2011" priority="69">
      <formula>$AE$2&lt;&gt;2</formula>
    </cfRule>
  </conditionalFormatting>
  <conditionalFormatting sqref="X11:Y11">
    <cfRule type="expression" dxfId="2010" priority="68">
      <formula>$AE$2&lt;&gt;2</formula>
    </cfRule>
  </conditionalFormatting>
  <conditionalFormatting sqref="Z11:AA11">
    <cfRule type="expression" dxfId="2009" priority="67">
      <formula>$AE$2&lt;&gt;2</formula>
    </cfRule>
  </conditionalFormatting>
  <conditionalFormatting sqref="V12:W12">
    <cfRule type="expression" dxfId="2008" priority="66">
      <formula>$AE$2&lt;&gt;2</formula>
    </cfRule>
  </conditionalFormatting>
  <conditionalFormatting sqref="X12:Y12">
    <cfRule type="expression" dxfId="2007" priority="65">
      <formula>$AE$2&lt;&gt;2</formula>
    </cfRule>
  </conditionalFormatting>
  <conditionalFormatting sqref="Z12:AA12">
    <cfRule type="expression" dxfId="2006" priority="64">
      <formula>$AE$2&lt;&gt;2</formula>
    </cfRule>
  </conditionalFormatting>
  <conditionalFormatting sqref="V13:W13">
    <cfRule type="expression" dxfId="2005" priority="63">
      <formula>$AE$2&lt;&gt;2</formula>
    </cfRule>
  </conditionalFormatting>
  <conditionalFormatting sqref="X13:Y13">
    <cfRule type="expression" dxfId="2004" priority="62">
      <formula>$AE$2&lt;&gt;2</formula>
    </cfRule>
  </conditionalFormatting>
  <conditionalFormatting sqref="Z13:AA13">
    <cfRule type="expression" dxfId="2003" priority="61">
      <formula>$AE$2&lt;&gt;2</formula>
    </cfRule>
  </conditionalFormatting>
  <conditionalFormatting sqref="V14:W14">
    <cfRule type="expression" dxfId="2002" priority="60">
      <formula>$AE$2&lt;&gt;2</formula>
    </cfRule>
  </conditionalFormatting>
  <conditionalFormatting sqref="X14:Y14">
    <cfRule type="expression" dxfId="2001" priority="59">
      <formula>$AE$2&lt;&gt;2</formula>
    </cfRule>
  </conditionalFormatting>
  <conditionalFormatting sqref="Z14:AA14">
    <cfRule type="expression" dxfId="2000" priority="58">
      <formula>$AE$2&lt;&gt;2</formula>
    </cfRule>
  </conditionalFormatting>
  <conditionalFormatting sqref="V15:W15">
    <cfRule type="expression" dxfId="1999" priority="57">
      <formula>$AE$2&lt;&gt;2</formula>
    </cfRule>
  </conditionalFormatting>
  <conditionalFormatting sqref="X15:Y15">
    <cfRule type="expression" dxfId="1998" priority="56">
      <formula>$AE$2&lt;&gt;2</formula>
    </cfRule>
  </conditionalFormatting>
  <conditionalFormatting sqref="Z15:AA15">
    <cfRule type="expression" dxfId="1997" priority="55">
      <formula>$AE$2&lt;&gt;2</formula>
    </cfRule>
  </conditionalFormatting>
  <conditionalFormatting sqref="V16:W16">
    <cfRule type="expression" dxfId="1996" priority="54">
      <formula>$AE$2&lt;&gt;2</formula>
    </cfRule>
  </conditionalFormatting>
  <conditionalFormatting sqref="X16:Y16">
    <cfRule type="expression" dxfId="1995" priority="53">
      <formula>$AE$2&lt;&gt;2</formula>
    </cfRule>
  </conditionalFormatting>
  <conditionalFormatting sqref="Z16:AA16">
    <cfRule type="expression" dxfId="1994" priority="52">
      <formula>$AE$2&lt;&gt;2</formula>
    </cfRule>
  </conditionalFormatting>
  <conditionalFormatting sqref="V17:W17">
    <cfRule type="expression" dxfId="1993" priority="51">
      <formula>$AE$2&lt;&gt;2</formula>
    </cfRule>
  </conditionalFormatting>
  <conditionalFormatting sqref="X17:Y17">
    <cfRule type="expression" dxfId="1992" priority="50">
      <formula>$AE$2&lt;&gt;2</formula>
    </cfRule>
  </conditionalFormatting>
  <conditionalFormatting sqref="Z17:AA17">
    <cfRule type="expression" dxfId="1991" priority="49">
      <formula>$AE$2&lt;&gt;2</formula>
    </cfRule>
  </conditionalFormatting>
  <conditionalFormatting sqref="V18:W18">
    <cfRule type="expression" dxfId="1990" priority="48">
      <formula>$AE$2&lt;&gt;2</formula>
    </cfRule>
  </conditionalFormatting>
  <conditionalFormatting sqref="X18:Y18">
    <cfRule type="expression" dxfId="1989" priority="47">
      <formula>$AE$2&lt;&gt;2</formula>
    </cfRule>
  </conditionalFormatting>
  <conditionalFormatting sqref="Z18:AA18">
    <cfRule type="expression" dxfId="1988" priority="46">
      <formula>$AE$2&lt;&gt;2</formula>
    </cfRule>
  </conditionalFormatting>
  <conditionalFormatting sqref="V19:W19">
    <cfRule type="expression" dxfId="1987" priority="45">
      <formula>$AE$2&lt;&gt;2</formula>
    </cfRule>
  </conditionalFormatting>
  <conditionalFormatting sqref="X19:Y19">
    <cfRule type="expression" dxfId="1986" priority="44">
      <formula>$AE$2&lt;&gt;2</formula>
    </cfRule>
  </conditionalFormatting>
  <conditionalFormatting sqref="Z19:AA19">
    <cfRule type="expression" dxfId="1985" priority="43">
      <formula>$AE$2&lt;&gt;2</formula>
    </cfRule>
  </conditionalFormatting>
  <conditionalFormatting sqref="V26:W26">
    <cfRule type="expression" dxfId="1984" priority="42">
      <formula>$AE$2&lt;&gt;2</formula>
    </cfRule>
  </conditionalFormatting>
  <conditionalFormatting sqref="X26:Y26">
    <cfRule type="expression" dxfId="1983" priority="41">
      <formula>$AE$2&lt;&gt;2</formula>
    </cfRule>
  </conditionalFormatting>
  <conditionalFormatting sqref="Z26:AA26">
    <cfRule type="expression" dxfId="1982" priority="40">
      <formula>$AE$2&lt;&gt;2</formula>
    </cfRule>
  </conditionalFormatting>
  <conditionalFormatting sqref="V27:W27">
    <cfRule type="expression" dxfId="1981" priority="39">
      <formula>$AE$2&lt;&gt;2</formula>
    </cfRule>
  </conditionalFormatting>
  <conditionalFormatting sqref="X27:Y27">
    <cfRule type="expression" dxfId="1980" priority="38">
      <formula>$AE$2&lt;&gt;2</formula>
    </cfRule>
  </conditionalFormatting>
  <conditionalFormatting sqref="Z27:AA27">
    <cfRule type="expression" dxfId="1979" priority="37">
      <formula>$AE$2&lt;&gt;2</formula>
    </cfRule>
  </conditionalFormatting>
  <conditionalFormatting sqref="V28:W28">
    <cfRule type="expression" dxfId="1978" priority="36">
      <formula>$AE$2&lt;&gt;2</formula>
    </cfRule>
  </conditionalFormatting>
  <conditionalFormatting sqref="X28:Y28">
    <cfRule type="expression" dxfId="1977" priority="35">
      <formula>$AE$2&lt;&gt;2</formula>
    </cfRule>
  </conditionalFormatting>
  <conditionalFormatting sqref="Z28:AA28">
    <cfRule type="expression" dxfId="1976" priority="34">
      <formula>$AE$2&lt;&gt;2</formula>
    </cfRule>
  </conditionalFormatting>
  <conditionalFormatting sqref="V29:W29">
    <cfRule type="expression" dxfId="1975" priority="33">
      <formula>$AE$2&lt;&gt;2</formula>
    </cfRule>
  </conditionalFormatting>
  <conditionalFormatting sqref="X29:Y29">
    <cfRule type="expression" dxfId="1974" priority="32">
      <formula>$AE$2&lt;&gt;2</formula>
    </cfRule>
  </conditionalFormatting>
  <conditionalFormatting sqref="Z29:AA29">
    <cfRule type="expression" dxfId="1973" priority="31">
      <formula>$AE$2&lt;&gt;2</formula>
    </cfRule>
  </conditionalFormatting>
  <conditionalFormatting sqref="P35:Q35">
    <cfRule type="expression" dxfId="1972" priority="30">
      <formula>$AE$2&lt;&gt;2</formula>
    </cfRule>
  </conditionalFormatting>
  <conditionalFormatting sqref="T35:U35">
    <cfRule type="expression" dxfId="1971" priority="29">
      <formula>$AE$2&lt;&gt;2</formula>
    </cfRule>
  </conditionalFormatting>
  <conditionalFormatting sqref="V35:W35">
    <cfRule type="expression" dxfId="1970" priority="28">
      <formula>$AE$2&lt;&gt;2</formula>
    </cfRule>
  </conditionalFormatting>
  <conditionalFormatting sqref="X35:Y35">
    <cfRule type="expression" dxfId="1969" priority="27">
      <formula>$AE$2&lt;&gt;2</formula>
    </cfRule>
  </conditionalFormatting>
  <conditionalFormatting sqref="P36:Q36">
    <cfRule type="expression" dxfId="1968" priority="26">
      <formula>$AE$2&lt;&gt;2</formula>
    </cfRule>
  </conditionalFormatting>
  <conditionalFormatting sqref="T36:U36">
    <cfRule type="expression" dxfId="1967" priority="25">
      <formula>$AE$2&lt;&gt;2</formula>
    </cfRule>
  </conditionalFormatting>
  <conditionalFormatting sqref="V36:W36">
    <cfRule type="expression" dxfId="1966" priority="24">
      <formula>$AE$2&lt;&gt;2</formula>
    </cfRule>
  </conditionalFormatting>
  <conditionalFormatting sqref="X36:Y36">
    <cfRule type="expression" dxfId="1965" priority="23">
      <formula>$AE$2&lt;&gt;2</formula>
    </cfRule>
  </conditionalFormatting>
  <conditionalFormatting sqref="P37:Q37">
    <cfRule type="expression" dxfId="1964" priority="22">
      <formula>$AE$2&lt;&gt;2</formula>
    </cfRule>
  </conditionalFormatting>
  <conditionalFormatting sqref="T37:U37">
    <cfRule type="expression" dxfId="1963" priority="21">
      <formula>$AE$2&lt;&gt;2</formula>
    </cfRule>
  </conditionalFormatting>
  <conditionalFormatting sqref="V37:W37">
    <cfRule type="expression" dxfId="1962" priority="20">
      <formula>$AE$2&lt;&gt;2</formula>
    </cfRule>
  </conditionalFormatting>
  <conditionalFormatting sqref="X37:Y37">
    <cfRule type="expression" dxfId="1961" priority="19">
      <formula>$AE$2&lt;&gt;2</formula>
    </cfRule>
  </conditionalFormatting>
  <conditionalFormatting sqref="P38:Q38">
    <cfRule type="expression" dxfId="1960" priority="18">
      <formula>$AE$2&lt;&gt;2</formula>
    </cfRule>
  </conditionalFormatting>
  <conditionalFormatting sqref="T38:U38">
    <cfRule type="expression" dxfId="1959" priority="17">
      <formula>$AE$2&lt;&gt;2</formula>
    </cfRule>
  </conditionalFormatting>
  <conditionalFormatting sqref="V38:W38">
    <cfRule type="expression" dxfId="1958" priority="16">
      <formula>$AE$2&lt;&gt;2</formula>
    </cfRule>
  </conditionalFormatting>
  <conditionalFormatting sqref="X38:Y38">
    <cfRule type="expression" dxfId="1957" priority="15">
      <formula>$AE$2&lt;&gt;2</formula>
    </cfRule>
  </conditionalFormatting>
  <conditionalFormatting sqref="P39:Q39">
    <cfRule type="expression" dxfId="1956" priority="14">
      <formula>$AE$2&lt;&gt;2</formula>
    </cfRule>
  </conditionalFormatting>
  <conditionalFormatting sqref="T39:U39">
    <cfRule type="expression" dxfId="1955" priority="13">
      <formula>$AE$2&lt;&gt;2</formula>
    </cfRule>
  </conditionalFormatting>
  <conditionalFormatting sqref="V39:W39">
    <cfRule type="expression" dxfId="1954" priority="12">
      <formula>$AE$2&lt;&gt;2</formula>
    </cfRule>
  </conditionalFormatting>
  <conditionalFormatting sqref="X39:Y39">
    <cfRule type="expression" dxfId="1953" priority="11">
      <formula>$AE$2&lt;&gt;2</formula>
    </cfRule>
  </conditionalFormatting>
  <conditionalFormatting sqref="T40:U40">
    <cfRule type="expression" dxfId="1952" priority="10">
      <formula>$AE$2&lt;&gt;2</formula>
    </cfRule>
  </conditionalFormatting>
  <conditionalFormatting sqref="V40:W40">
    <cfRule type="expression" dxfId="1951" priority="9">
      <formula>$AE$2&lt;&gt;2</formula>
    </cfRule>
  </conditionalFormatting>
  <conditionalFormatting sqref="X40:Y40">
    <cfRule type="expression" dxfId="1950" priority="8">
      <formula>$AE$2&lt;&gt;2</formula>
    </cfRule>
  </conditionalFormatting>
  <conditionalFormatting sqref="L43:N43">
    <cfRule type="expression" dxfId="1949" priority="7">
      <formula>$AE$2&lt;&gt;2</formula>
    </cfRule>
  </conditionalFormatting>
  <conditionalFormatting sqref="Q43:R43">
    <cfRule type="expression" dxfId="1948" priority="6">
      <formula>$AE$2&lt;&gt;2</formula>
    </cfRule>
  </conditionalFormatting>
  <conditionalFormatting sqref="U43:V43">
    <cfRule type="expression" dxfId="1947" priority="5">
      <formula>$AE$2&lt;&gt;2</formula>
    </cfRule>
  </conditionalFormatting>
  <conditionalFormatting sqref="Y43:Z43">
    <cfRule type="expression" dxfId="1946" priority="4">
      <formula>$AE$2&lt;&gt;2</formula>
    </cfRule>
  </conditionalFormatting>
  <conditionalFormatting sqref="W44:Y44">
    <cfRule type="expression" dxfId="1945" priority="3">
      <formula>$AE$2&lt;&gt;2</formula>
    </cfRule>
  </conditionalFormatting>
  <conditionalFormatting sqref="W45:Y45">
    <cfRule type="expression" dxfId="1944" priority="2">
      <formula>$AE$2&lt;&gt;2</formula>
    </cfRule>
  </conditionalFormatting>
  <conditionalFormatting sqref="W46:Y46">
    <cfRule type="expression" dxfId="1943" priority="1">
      <formula>$AE$2&lt;&gt;2</formula>
    </cfRule>
  </conditionalFormatting>
  <dataValidations disablePrompts="1" count="1">
    <dataValidation type="list" allowBlank="1" showInputMessage="1" showErrorMessage="1" sqref="M14:M19 L8:L19 M8:M11 T26:T28 U26 U28" xr:uid="{00000000-0002-0000-05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20834"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20835"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20836"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20837"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20838"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20839"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20840"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20841"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20842"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20843"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20844"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228" t="s">
        <v>198</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E2" s="134">
        <f>共通条件・結果!AE2</f>
        <v>1</v>
      </c>
    </row>
    <row r="3" spans="2:41" s="2" customFormat="1" ht="24.95" customHeight="1" thickBot="1">
      <c r="AE3" s="2" t="s">
        <v>279</v>
      </c>
    </row>
    <row r="4" spans="2:41" s="2" customFormat="1" ht="21.95" customHeight="1" thickBot="1">
      <c r="B4" s="4" t="s">
        <v>5</v>
      </c>
      <c r="R4" s="229" t="s">
        <v>33</v>
      </c>
      <c r="S4" s="230"/>
      <c r="T4" s="230"/>
      <c r="U4" s="231"/>
      <c r="V4" s="232" t="b">
        <f>IF(共通条件・結果!AA7="８地域","0.517",IF(共通条件・結果!AA7="７地域",0.479,IF(共通条件・結果!AA7="６地域",0.491,IF(共通条件・結果!AA7="５地域",0.52,IF(共通条件・結果!AA7="４地域",0.481,IF(共通条件・結果!AA7="３地域",0.55,IF(共通条件・結果!AA7="２地域",0.548,IF(共通条件・結果!AA7="１地域",0.526))))))))</f>
        <v>0</v>
      </c>
      <c r="W4" s="233"/>
      <c r="X4" s="232" t="b">
        <f>IF(共通条件・結果!AA7="８地域","-",IF(共通条件・結果!AA7="７地域",0.848,IF(共通条件・結果!AA7="６地域",0.763,IF(共通条件・結果!AA7="５地域",0.815,IF(共通条件・結果!AA7="４地域",0.723,IF(共通条件・結果!AA7="３地域",0.75,IF(共通条件・結果!AA7="２地域",0.753,IF(共通条件・結果!AA7="１地域",0.79))))))))</f>
        <v>0</v>
      </c>
      <c r="Y4" s="233"/>
    </row>
    <row r="5" spans="2:41" s="2" customFormat="1" ht="21.95" customHeight="1">
      <c r="B5" s="234" t="s">
        <v>6</v>
      </c>
      <c r="C5" s="191"/>
      <c r="D5" s="191" t="s">
        <v>142</v>
      </c>
      <c r="E5" s="191"/>
      <c r="F5" s="191"/>
      <c r="G5" s="191"/>
      <c r="H5" s="239" t="s">
        <v>143</v>
      </c>
      <c r="I5" s="191"/>
      <c r="J5" s="239" t="s">
        <v>65</v>
      </c>
      <c r="K5" s="191"/>
      <c r="L5" s="239" t="s">
        <v>9</v>
      </c>
      <c r="M5" s="191"/>
      <c r="N5" s="241" t="s">
        <v>46</v>
      </c>
      <c r="O5" s="242"/>
      <c r="P5" s="242"/>
      <c r="Q5" s="242"/>
      <c r="R5" s="242"/>
      <c r="S5" s="242"/>
      <c r="T5" s="242"/>
      <c r="U5" s="242"/>
      <c r="V5" s="239" t="s">
        <v>144</v>
      </c>
      <c r="W5" s="191"/>
      <c r="X5" s="239" t="s">
        <v>145</v>
      </c>
      <c r="Y5" s="191"/>
      <c r="Z5" s="239" t="s">
        <v>112</v>
      </c>
      <c r="AA5" s="192"/>
    </row>
    <row r="6" spans="2:41" s="2" customFormat="1" ht="21.95" customHeight="1">
      <c r="B6" s="235"/>
      <c r="C6" s="236"/>
      <c r="D6" s="213" t="s">
        <v>8</v>
      </c>
      <c r="E6" s="214"/>
      <c r="F6" s="217" t="s">
        <v>7</v>
      </c>
      <c r="G6" s="218"/>
      <c r="H6" s="236"/>
      <c r="I6" s="236"/>
      <c r="J6" s="240"/>
      <c r="K6" s="236"/>
      <c r="L6" s="240"/>
      <c r="M6" s="236"/>
      <c r="N6" s="221" t="s">
        <v>45</v>
      </c>
      <c r="O6" s="222"/>
      <c r="P6" s="225" t="s">
        <v>146</v>
      </c>
      <c r="Q6" s="226"/>
      <c r="R6" s="226"/>
      <c r="S6" s="226"/>
      <c r="T6" s="226"/>
      <c r="U6" s="227"/>
      <c r="V6" s="240"/>
      <c r="W6" s="236"/>
      <c r="X6" s="240"/>
      <c r="Y6" s="236"/>
      <c r="Z6" s="236"/>
      <c r="AA6" s="260"/>
      <c r="AD6" s="256" t="s">
        <v>49</v>
      </c>
      <c r="AE6" s="256"/>
      <c r="AF6" s="40"/>
      <c r="AG6" s="40"/>
      <c r="AH6" s="256" t="s">
        <v>12</v>
      </c>
      <c r="AI6" s="256"/>
      <c r="AJ6" s="40"/>
      <c r="AK6" s="256" t="s">
        <v>50</v>
      </c>
      <c r="AL6" s="256"/>
      <c r="AN6" s="256" t="s">
        <v>58</v>
      </c>
      <c r="AO6" s="256"/>
    </row>
    <row r="7" spans="2:41" s="2" customFormat="1" ht="21.95" customHeight="1" thickBot="1">
      <c r="B7" s="237"/>
      <c r="C7" s="238"/>
      <c r="D7" s="215"/>
      <c r="E7" s="216"/>
      <c r="F7" s="219"/>
      <c r="G7" s="220"/>
      <c r="H7" s="238"/>
      <c r="I7" s="238"/>
      <c r="J7" s="238"/>
      <c r="K7" s="238"/>
      <c r="L7" s="238"/>
      <c r="M7" s="238"/>
      <c r="N7" s="223"/>
      <c r="O7" s="224"/>
      <c r="P7" s="220" t="s">
        <v>10</v>
      </c>
      <c r="Q7" s="257"/>
      <c r="R7" s="258" t="s">
        <v>11</v>
      </c>
      <c r="S7" s="259"/>
      <c r="T7" s="220" t="s">
        <v>3</v>
      </c>
      <c r="U7" s="257"/>
      <c r="V7" s="238"/>
      <c r="W7" s="238"/>
      <c r="X7" s="238"/>
      <c r="Y7" s="238"/>
      <c r="Z7" s="238"/>
      <c r="AA7" s="261"/>
      <c r="AD7" s="40" t="s">
        <v>4</v>
      </c>
      <c r="AE7" s="40" t="s">
        <v>16</v>
      </c>
      <c r="AF7" s="40"/>
      <c r="AG7" s="40"/>
      <c r="AH7" s="40" t="s">
        <v>4</v>
      </c>
      <c r="AI7" s="40" t="s">
        <v>16</v>
      </c>
      <c r="AJ7" s="40"/>
      <c r="AK7" s="40" t="s">
        <v>4</v>
      </c>
      <c r="AL7" s="40" t="s">
        <v>16</v>
      </c>
      <c r="AN7" s="65" t="s">
        <v>56</v>
      </c>
      <c r="AO7" s="2" t="s">
        <v>54</v>
      </c>
    </row>
    <row r="8" spans="2:41" s="2" customFormat="1" ht="21.95" customHeight="1">
      <c r="B8" s="269"/>
      <c r="C8" s="270"/>
      <c r="D8" s="271"/>
      <c r="E8" s="272"/>
      <c r="F8" s="272"/>
      <c r="G8" s="273"/>
      <c r="H8" s="274"/>
      <c r="I8" s="274"/>
      <c r="J8" s="274"/>
      <c r="K8" s="274"/>
      <c r="L8" s="275"/>
      <c r="M8" s="275"/>
      <c r="N8" s="262"/>
      <c r="O8" s="263"/>
      <c r="P8" s="264"/>
      <c r="Q8" s="265"/>
      <c r="R8" s="266"/>
      <c r="S8" s="267"/>
      <c r="T8" s="268"/>
      <c r="U8" s="264"/>
      <c r="V8" s="243" t="str">
        <f>IF(D8="","",AD8)</f>
        <v/>
      </c>
      <c r="W8" s="243"/>
      <c r="X8" s="243" t="str">
        <f t="shared" ref="X8:X19" si="0">IF(D8="","",IF(ISERROR(AE8),"-",AE8))</f>
        <v/>
      </c>
      <c r="Y8" s="243"/>
      <c r="Z8" s="243" t="str">
        <f>IF(D8="","",D8*F8*AN8)</f>
        <v/>
      </c>
      <c r="AA8" s="244"/>
      <c r="AD8" s="2" t="e">
        <f>D8*F8*J8*$V$4*AH8</f>
        <v>#VALUE!</v>
      </c>
      <c r="AE8" s="2" t="e">
        <f>D8*F8*J8*$X$4*AI8</f>
        <v>#VALUE!</v>
      </c>
      <c r="AG8" s="47" t="b">
        <v>0</v>
      </c>
      <c r="AH8" s="2" t="str">
        <f>IF(AG8=TRUE,"0.93",IF(ISERROR(AK8),"エラー",IF(AK8&gt;0.93,"0.93",AK8)))</f>
        <v>エラー</v>
      </c>
      <c r="AI8" s="2" t="str">
        <f>IF(AG8=TRUE,"0.51",IF(ISERROR(AL8),"エラー",IF(AL8&gt;0.72,"0.72",AL8)))</f>
        <v>エラー</v>
      </c>
      <c r="AK8" s="2" t="e">
        <f>IF(共通条件・結果!$AA$7="８地域",0.01*(16+19*(2*R8+T8)/P8),0.01*(16+24*(2*R8+T8)/P8))</f>
        <v>#DIV/0!</v>
      </c>
      <c r="AL8" s="2" t="e">
        <f>0.01*(5+20*(3*R8+T8)/P8)</f>
        <v>#DIV/0!</v>
      </c>
      <c r="AN8" s="2">
        <f>IF(AO8="FALSE",H8,IF(L8="風除室",1/((1/H8)+0.1),0.5*H8+0.5*(1/((1/H8)+AO8))))</f>
        <v>0</v>
      </c>
      <c r="AO8" s="40" t="str">
        <f t="shared" ref="AO8:AO19" si="1">IF(L8="","FALSE",IF(L8="雨戸",0.1,IF(L8="ｼｬｯﾀｰ",0.1,IF(L8="障子",0.18,IF(L8="風除室",0.1)))))</f>
        <v>FALSE</v>
      </c>
    </row>
    <row r="9" spans="2:41" s="2" customFormat="1" ht="21.95" customHeight="1">
      <c r="B9" s="245"/>
      <c r="C9" s="246"/>
      <c r="D9" s="247"/>
      <c r="E9" s="248"/>
      <c r="F9" s="248"/>
      <c r="G9" s="249"/>
      <c r="H9" s="250"/>
      <c r="I9" s="250"/>
      <c r="J9" s="250"/>
      <c r="K9" s="250"/>
      <c r="L9" s="251"/>
      <c r="M9" s="251"/>
      <c r="N9" s="252"/>
      <c r="O9" s="253"/>
      <c r="P9" s="254"/>
      <c r="Q9" s="255"/>
      <c r="R9" s="281"/>
      <c r="S9" s="282"/>
      <c r="T9" s="280"/>
      <c r="U9" s="254"/>
      <c r="V9" s="278" t="str">
        <f t="shared" ref="V9:V19" si="2">IF(D9="","",AD9)</f>
        <v/>
      </c>
      <c r="W9" s="278"/>
      <c r="X9" s="278" t="str">
        <f t="shared" si="0"/>
        <v/>
      </c>
      <c r="Y9" s="278"/>
      <c r="Z9" s="278" t="str">
        <f t="shared" ref="Z9:Z19" si="3">IF(D9="","",D9*F9*AN9)</f>
        <v/>
      </c>
      <c r="AA9" s="279"/>
      <c r="AD9" s="2" t="e">
        <f t="shared" ref="AD9:AD19" si="4">D9*F9*J9*$V$4*AH9</f>
        <v>#VALUE!</v>
      </c>
      <c r="AE9" s="2" t="e">
        <f t="shared" ref="AE9:AE19" si="5">D9*F9*J9*$X$4*AI9</f>
        <v>#VALUE!</v>
      </c>
      <c r="AG9" s="47" t="b">
        <v>0</v>
      </c>
      <c r="AH9" s="2" t="str">
        <f t="shared" ref="AH9:AH19" si="6">IF(AG9=TRUE,"0.93",IF(ISERROR(AK9),"エラー",IF(AK9&gt;0.93,"0.93",AK9)))</f>
        <v>エラー</v>
      </c>
      <c r="AI9" s="2" t="str">
        <f t="shared" ref="AI9:AI19" si="7">IF(AG9=TRUE,"0.51",IF(ISERROR(AL9),"エラー",IF(AL9&gt;0.72,"0.72",AL9)))</f>
        <v>エラー</v>
      </c>
      <c r="AK9" s="2" t="e">
        <f>IF(共通条件・結果!$AA$7="８地域",0.01*(16+19*(2*R9+T9)/P9),0.01*(16+24*(2*R9+T9)/P9))</f>
        <v>#DIV/0!</v>
      </c>
      <c r="AL9" s="2" t="e">
        <f t="shared" ref="AL9:AL19" si="8">0.01*(5+20*(3*R9+T9)/P9)</f>
        <v>#DIV/0!</v>
      </c>
      <c r="AN9" s="2">
        <f t="shared" ref="AN9:AN19" si="9">IF(AO9="FALSE",H9,IF(L9="風除室",1/((1/H9)+0.1),0.5*H9+0.5*(1/((1/H9)+AO9))))</f>
        <v>0</v>
      </c>
      <c r="AO9" s="40" t="str">
        <f t="shared" si="1"/>
        <v>FALSE</v>
      </c>
    </row>
    <row r="10" spans="2:41" s="2" customFormat="1" ht="21.95" customHeight="1">
      <c r="B10" s="245"/>
      <c r="C10" s="246"/>
      <c r="D10" s="247"/>
      <c r="E10" s="248"/>
      <c r="F10" s="248"/>
      <c r="G10" s="249"/>
      <c r="H10" s="250"/>
      <c r="I10" s="250"/>
      <c r="J10" s="250"/>
      <c r="K10" s="250"/>
      <c r="L10" s="251"/>
      <c r="M10" s="251"/>
      <c r="N10" s="252"/>
      <c r="O10" s="253"/>
      <c r="P10" s="255"/>
      <c r="Q10" s="276"/>
      <c r="R10" s="277"/>
      <c r="S10" s="276"/>
      <c r="T10" s="277"/>
      <c r="U10" s="280"/>
      <c r="V10" s="278" t="str">
        <f t="shared" si="2"/>
        <v/>
      </c>
      <c r="W10" s="278"/>
      <c r="X10" s="278" t="str">
        <f t="shared" si="0"/>
        <v/>
      </c>
      <c r="Y10" s="278"/>
      <c r="Z10" s="278" t="str">
        <f t="shared" si="3"/>
        <v/>
      </c>
      <c r="AA10" s="279"/>
      <c r="AD10" s="2" t="e">
        <f t="shared" si="4"/>
        <v>#VALUE!</v>
      </c>
      <c r="AE10" s="2" t="e">
        <f t="shared" si="5"/>
        <v>#VALUE!</v>
      </c>
      <c r="AG10" s="47" t="b">
        <v>0</v>
      </c>
      <c r="AH10" s="2" t="str">
        <f t="shared" si="6"/>
        <v>エラー</v>
      </c>
      <c r="AI10" s="2" t="str">
        <f t="shared" si="7"/>
        <v>エラー</v>
      </c>
      <c r="AK10" s="2" t="e">
        <f>IF(共通条件・結果!$AA$7="８地域",0.01*(16+19*(2*R10+T10)/P10),0.01*(16+24*(2*R10+T10)/P10))</f>
        <v>#DIV/0!</v>
      </c>
      <c r="AL10" s="2" t="e">
        <f t="shared" si="8"/>
        <v>#DIV/0!</v>
      </c>
      <c r="AN10" s="2">
        <f t="shared" si="9"/>
        <v>0</v>
      </c>
      <c r="AO10" s="40" t="str">
        <f t="shared" si="1"/>
        <v>FALSE</v>
      </c>
    </row>
    <row r="11" spans="2:41" s="2" customFormat="1" ht="21.95" customHeight="1">
      <c r="B11" s="245"/>
      <c r="C11" s="246"/>
      <c r="D11" s="247"/>
      <c r="E11" s="248"/>
      <c r="F11" s="248"/>
      <c r="G11" s="249"/>
      <c r="H11" s="250"/>
      <c r="I11" s="250"/>
      <c r="J11" s="250"/>
      <c r="K11" s="250"/>
      <c r="L11" s="251"/>
      <c r="M11" s="251"/>
      <c r="N11" s="252"/>
      <c r="O11" s="253"/>
      <c r="P11" s="255"/>
      <c r="Q11" s="276"/>
      <c r="R11" s="277"/>
      <c r="S11" s="276"/>
      <c r="T11" s="277"/>
      <c r="U11" s="280"/>
      <c r="V11" s="278" t="str">
        <f t="shared" si="2"/>
        <v/>
      </c>
      <c r="W11" s="278"/>
      <c r="X11" s="278" t="str">
        <f t="shared" si="0"/>
        <v/>
      </c>
      <c r="Y11" s="278"/>
      <c r="Z11" s="278" t="str">
        <f t="shared" si="3"/>
        <v/>
      </c>
      <c r="AA11" s="279"/>
      <c r="AD11" s="2" t="e">
        <f t="shared" si="4"/>
        <v>#VALUE!</v>
      </c>
      <c r="AE11" s="2" t="e">
        <f t="shared" si="5"/>
        <v>#VALUE!</v>
      </c>
      <c r="AG11" s="47" t="b">
        <v>0</v>
      </c>
      <c r="AH11" s="2" t="str">
        <f t="shared" si="6"/>
        <v>エラー</v>
      </c>
      <c r="AI11" s="2" t="str">
        <f t="shared" si="7"/>
        <v>エラー</v>
      </c>
      <c r="AK11" s="2" t="e">
        <f>IF(共通条件・結果!$AA$7="８地域",0.01*(16+19*(2*R11+T11)/P11),0.01*(16+24*(2*R11+T11)/P11))</f>
        <v>#DIV/0!</v>
      </c>
      <c r="AL11" s="2" t="e">
        <f t="shared" si="8"/>
        <v>#DIV/0!</v>
      </c>
      <c r="AN11" s="2">
        <f t="shared" si="9"/>
        <v>0</v>
      </c>
      <c r="AO11" s="40" t="str">
        <f t="shared" si="1"/>
        <v>FALSE</v>
      </c>
    </row>
    <row r="12" spans="2:41" s="2" customFormat="1" ht="21.95" customHeight="1">
      <c r="B12" s="245"/>
      <c r="C12" s="286"/>
      <c r="D12" s="287"/>
      <c r="E12" s="288"/>
      <c r="F12" s="289"/>
      <c r="G12" s="290"/>
      <c r="H12" s="287"/>
      <c r="I12" s="290"/>
      <c r="J12" s="287"/>
      <c r="K12" s="290"/>
      <c r="L12" s="283"/>
      <c r="M12" s="284"/>
      <c r="N12" s="252"/>
      <c r="O12" s="285"/>
      <c r="P12" s="255"/>
      <c r="Q12" s="276"/>
      <c r="R12" s="277"/>
      <c r="S12" s="276"/>
      <c r="T12" s="277"/>
      <c r="U12" s="280"/>
      <c r="V12" s="291" t="str">
        <f t="shared" si="2"/>
        <v/>
      </c>
      <c r="W12" s="293"/>
      <c r="X12" s="291" t="str">
        <f t="shared" si="0"/>
        <v/>
      </c>
      <c r="Y12" s="293"/>
      <c r="Z12" s="291" t="str">
        <f t="shared" si="3"/>
        <v/>
      </c>
      <c r="AA12" s="292"/>
      <c r="AD12" s="2" t="e">
        <f t="shared" si="4"/>
        <v>#VALUE!</v>
      </c>
      <c r="AE12" s="2" t="e">
        <f t="shared" si="5"/>
        <v>#VALUE!</v>
      </c>
      <c r="AG12" s="47" t="b">
        <v>0</v>
      </c>
      <c r="AH12" s="2" t="str">
        <f t="shared" si="6"/>
        <v>エラー</v>
      </c>
      <c r="AI12" s="2" t="str">
        <f t="shared" si="7"/>
        <v>エラー</v>
      </c>
      <c r="AK12" s="2" t="e">
        <f>IF(共通条件・結果!$AA$7="８地域",0.01*(16+19*(2*R12+T12)/P12),0.01*(16+24*(2*R12+T12)/P12))</f>
        <v>#DIV/0!</v>
      </c>
      <c r="AL12" s="2" t="e">
        <f t="shared" si="8"/>
        <v>#DIV/0!</v>
      </c>
      <c r="AN12" s="2">
        <f t="shared" si="9"/>
        <v>0</v>
      </c>
      <c r="AO12" s="40" t="str">
        <f t="shared" si="1"/>
        <v>FALSE</v>
      </c>
    </row>
    <row r="13" spans="2:41" s="2" customFormat="1" ht="21.95" customHeight="1">
      <c r="B13" s="245"/>
      <c r="C13" s="286"/>
      <c r="D13" s="287"/>
      <c r="E13" s="288"/>
      <c r="F13" s="289"/>
      <c r="G13" s="290"/>
      <c r="H13" s="287"/>
      <c r="I13" s="290"/>
      <c r="J13" s="287"/>
      <c r="K13" s="290"/>
      <c r="L13" s="283"/>
      <c r="M13" s="284"/>
      <c r="N13" s="252"/>
      <c r="O13" s="285"/>
      <c r="P13" s="255"/>
      <c r="Q13" s="276"/>
      <c r="R13" s="277"/>
      <c r="S13" s="276"/>
      <c r="T13" s="277"/>
      <c r="U13" s="280"/>
      <c r="V13" s="291" t="str">
        <f t="shared" si="2"/>
        <v/>
      </c>
      <c r="W13" s="293"/>
      <c r="X13" s="291" t="str">
        <f t="shared" si="0"/>
        <v/>
      </c>
      <c r="Y13" s="293"/>
      <c r="Z13" s="291" t="str">
        <f t="shared" si="3"/>
        <v/>
      </c>
      <c r="AA13" s="292"/>
      <c r="AD13" s="2" t="e">
        <f t="shared" si="4"/>
        <v>#VALUE!</v>
      </c>
      <c r="AE13" s="2" t="e">
        <f t="shared" si="5"/>
        <v>#VALUE!</v>
      </c>
      <c r="AG13" s="47" t="b">
        <v>0</v>
      </c>
      <c r="AH13" s="2" t="str">
        <f t="shared" si="6"/>
        <v>エラー</v>
      </c>
      <c r="AI13" s="2" t="str">
        <f t="shared" si="7"/>
        <v>エラー</v>
      </c>
      <c r="AK13" s="2" t="e">
        <f>IF(共通条件・結果!$AA$7="８地域",0.01*(16+19*(2*R13+T13)/P13),0.01*(16+24*(2*R13+T13)/P13))</f>
        <v>#DIV/0!</v>
      </c>
      <c r="AL13" s="2" t="e">
        <f t="shared" si="8"/>
        <v>#DIV/0!</v>
      </c>
      <c r="AN13" s="2">
        <f t="shared" si="9"/>
        <v>0</v>
      </c>
      <c r="AO13" s="40" t="str">
        <f t="shared" si="1"/>
        <v>FALSE</v>
      </c>
    </row>
    <row r="14" spans="2:41" s="2" customFormat="1" ht="21.95" customHeight="1">
      <c r="B14" s="245"/>
      <c r="C14" s="246"/>
      <c r="D14" s="247"/>
      <c r="E14" s="248"/>
      <c r="F14" s="248"/>
      <c r="G14" s="249"/>
      <c r="H14" s="250"/>
      <c r="I14" s="250"/>
      <c r="J14" s="250"/>
      <c r="K14" s="250"/>
      <c r="L14" s="251"/>
      <c r="M14" s="251"/>
      <c r="N14" s="252"/>
      <c r="O14" s="253"/>
      <c r="P14" s="255"/>
      <c r="Q14" s="276"/>
      <c r="R14" s="277"/>
      <c r="S14" s="276"/>
      <c r="T14" s="277"/>
      <c r="U14" s="280"/>
      <c r="V14" s="278" t="str">
        <f t="shared" si="2"/>
        <v/>
      </c>
      <c r="W14" s="278"/>
      <c r="X14" s="278" t="str">
        <f t="shared" si="0"/>
        <v/>
      </c>
      <c r="Y14" s="278"/>
      <c r="Z14" s="278" t="str">
        <f t="shared" si="3"/>
        <v/>
      </c>
      <c r="AA14" s="279"/>
      <c r="AD14" s="2" t="e">
        <f t="shared" si="4"/>
        <v>#VALUE!</v>
      </c>
      <c r="AE14" s="2" t="e">
        <f t="shared" si="5"/>
        <v>#VALUE!</v>
      </c>
      <c r="AG14" s="47" t="b">
        <v>0</v>
      </c>
      <c r="AH14" s="2" t="str">
        <f t="shared" si="6"/>
        <v>エラー</v>
      </c>
      <c r="AI14" s="2" t="str">
        <f t="shared" si="7"/>
        <v>エラー</v>
      </c>
      <c r="AK14" s="2" t="e">
        <f>IF(共通条件・結果!$AA$7="８地域",0.01*(16+19*(2*R14+T14)/P14),0.01*(16+24*(2*R14+T14)/P14))</f>
        <v>#DIV/0!</v>
      </c>
      <c r="AL14" s="2" t="e">
        <f t="shared" si="8"/>
        <v>#DIV/0!</v>
      </c>
      <c r="AN14" s="2">
        <f t="shared" si="9"/>
        <v>0</v>
      </c>
      <c r="AO14" s="40" t="str">
        <f t="shared" si="1"/>
        <v>FALSE</v>
      </c>
    </row>
    <row r="15" spans="2:41" s="2" customFormat="1" ht="21.95" customHeight="1">
      <c r="B15" s="245"/>
      <c r="C15" s="246"/>
      <c r="D15" s="247"/>
      <c r="E15" s="248"/>
      <c r="F15" s="248"/>
      <c r="G15" s="249"/>
      <c r="H15" s="250"/>
      <c r="I15" s="250"/>
      <c r="J15" s="250"/>
      <c r="K15" s="250"/>
      <c r="L15" s="251"/>
      <c r="M15" s="251"/>
      <c r="N15" s="252"/>
      <c r="O15" s="253"/>
      <c r="P15" s="255"/>
      <c r="Q15" s="276"/>
      <c r="R15" s="277"/>
      <c r="S15" s="276"/>
      <c r="T15" s="277"/>
      <c r="U15" s="280"/>
      <c r="V15" s="291" t="str">
        <f t="shared" si="2"/>
        <v/>
      </c>
      <c r="W15" s="293"/>
      <c r="X15" s="278" t="str">
        <f t="shared" si="0"/>
        <v/>
      </c>
      <c r="Y15" s="278"/>
      <c r="Z15" s="278" t="str">
        <f t="shared" si="3"/>
        <v/>
      </c>
      <c r="AA15" s="279"/>
      <c r="AD15" s="2" t="e">
        <f t="shared" si="4"/>
        <v>#VALUE!</v>
      </c>
      <c r="AE15" s="2" t="e">
        <f t="shared" si="5"/>
        <v>#VALUE!</v>
      </c>
      <c r="AG15" s="47" t="b">
        <v>0</v>
      </c>
      <c r="AH15" s="2" t="str">
        <f t="shared" si="6"/>
        <v>エラー</v>
      </c>
      <c r="AI15" s="2" t="str">
        <f t="shared" si="7"/>
        <v>エラー</v>
      </c>
      <c r="AK15" s="2" t="e">
        <f>IF(共通条件・結果!$AA$7="８地域",0.01*(16+19*(2*R15+T15)/P15),0.01*(16+24*(2*R15+T15)/P15))</f>
        <v>#DIV/0!</v>
      </c>
      <c r="AL15" s="2" t="e">
        <f t="shared" si="8"/>
        <v>#DIV/0!</v>
      </c>
      <c r="AN15" s="2">
        <f t="shared" si="9"/>
        <v>0</v>
      </c>
      <c r="AO15" s="40" t="str">
        <f t="shared" si="1"/>
        <v>FALSE</v>
      </c>
    </row>
    <row r="16" spans="2:41" s="2" customFormat="1" ht="21.95" customHeight="1">
      <c r="B16" s="245"/>
      <c r="C16" s="246"/>
      <c r="D16" s="247"/>
      <c r="E16" s="248"/>
      <c r="F16" s="248"/>
      <c r="G16" s="249"/>
      <c r="H16" s="250"/>
      <c r="I16" s="250"/>
      <c r="J16" s="250"/>
      <c r="K16" s="250"/>
      <c r="L16" s="251"/>
      <c r="M16" s="251"/>
      <c r="N16" s="252"/>
      <c r="O16" s="253"/>
      <c r="P16" s="255"/>
      <c r="Q16" s="276"/>
      <c r="R16" s="277"/>
      <c r="S16" s="276"/>
      <c r="T16" s="277"/>
      <c r="U16" s="280"/>
      <c r="V16" s="291" t="str">
        <f t="shared" si="2"/>
        <v/>
      </c>
      <c r="W16" s="293"/>
      <c r="X16" s="278" t="str">
        <f t="shared" si="0"/>
        <v/>
      </c>
      <c r="Y16" s="278"/>
      <c r="Z16" s="278" t="str">
        <f t="shared" si="3"/>
        <v/>
      </c>
      <c r="AA16" s="279"/>
      <c r="AD16" s="2" t="e">
        <f t="shared" si="4"/>
        <v>#VALUE!</v>
      </c>
      <c r="AE16" s="2" t="e">
        <f t="shared" si="5"/>
        <v>#VALUE!</v>
      </c>
      <c r="AG16" s="47" t="b">
        <v>0</v>
      </c>
      <c r="AH16" s="2" t="str">
        <f t="shared" si="6"/>
        <v>エラー</v>
      </c>
      <c r="AI16" s="2" t="str">
        <f t="shared" si="7"/>
        <v>エラー</v>
      </c>
      <c r="AK16" s="2" t="e">
        <f>IF(共通条件・結果!$AA$7="８地域",0.01*(16+19*(2*R16+T16)/P16),0.01*(16+24*(2*R16+T16)/P16))</f>
        <v>#DIV/0!</v>
      </c>
      <c r="AL16" s="2" t="e">
        <f t="shared" si="8"/>
        <v>#DIV/0!</v>
      </c>
      <c r="AN16" s="2">
        <f t="shared" si="9"/>
        <v>0</v>
      </c>
      <c r="AO16" s="40" t="str">
        <f t="shared" si="1"/>
        <v>FALSE</v>
      </c>
    </row>
    <row r="17" spans="2:41" s="2" customFormat="1" ht="21.95" customHeight="1">
      <c r="B17" s="245"/>
      <c r="C17" s="246"/>
      <c r="D17" s="247"/>
      <c r="E17" s="248"/>
      <c r="F17" s="248"/>
      <c r="G17" s="249"/>
      <c r="H17" s="250"/>
      <c r="I17" s="250"/>
      <c r="J17" s="250"/>
      <c r="K17" s="250"/>
      <c r="L17" s="251"/>
      <c r="M17" s="251"/>
      <c r="N17" s="252"/>
      <c r="O17" s="253"/>
      <c r="P17" s="254"/>
      <c r="Q17" s="255"/>
      <c r="R17" s="277"/>
      <c r="S17" s="276"/>
      <c r="T17" s="277"/>
      <c r="U17" s="280"/>
      <c r="V17" s="291" t="str">
        <f t="shared" si="2"/>
        <v/>
      </c>
      <c r="W17" s="293"/>
      <c r="X17" s="278" t="str">
        <f t="shared" si="0"/>
        <v/>
      </c>
      <c r="Y17" s="278"/>
      <c r="Z17" s="278" t="str">
        <f t="shared" si="3"/>
        <v/>
      </c>
      <c r="AA17" s="279"/>
      <c r="AD17" s="2" t="e">
        <f t="shared" si="4"/>
        <v>#VALUE!</v>
      </c>
      <c r="AE17" s="2" t="e">
        <f t="shared" si="5"/>
        <v>#VALUE!</v>
      </c>
      <c r="AG17" s="47" t="b">
        <v>0</v>
      </c>
      <c r="AH17" s="2" t="str">
        <f t="shared" si="6"/>
        <v>エラー</v>
      </c>
      <c r="AI17" s="2" t="str">
        <f t="shared" si="7"/>
        <v>エラー</v>
      </c>
      <c r="AK17" s="2" t="e">
        <f>IF(共通条件・結果!$AA$7="８地域",0.01*(16+19*(2*R17+T17)/P17),0.01*(16+24*(2*R17+T17)/P17))</f>
        <v>#DIV/0!</v>
      </c>
      <c r="AL17" s="2" t="e">
        <f t="shared" si="8"/>
        <v>#DIV/0!</v>
      </c>
      <c r="AN17" s="2">
        <f t="shared" si="9"/>
        <v>0</v>
      </c>
      <c r="AO17" s="40" t="str">
        <f t="shared" si="1"/>
        <v>FALSE</v>
      </c>
    </row>
    <row r="18" spans="2:41" s="2" customFormat="1" ht="21.95" customHeight="1">
      <c r="B18" s="245"/>
      <c r="C18" s="246"/>
      <c r="D18" s="247"/>
      <c r="E18" s="248"/>
      <c r="F18" s="248"/>
      <c r="G18" s="249"/>
      <c r="H18" s="250"/>
      <c r="I18" s="250"/>
      <c r="J18" s="250"/>
      <c r="K18" s="250"/>
      <c r="L18" s="251"/>
      <c r="M18" s="251"/>
      <c r="N18" s="252"/>
      <c r="O18" s="253"/>
      <c r="P18" s="254"/>
      <c r="Q18" s="255"/>
      <c r="R18" s="281"/>
      <c r="S18" s="282"/>
      <c r="T18" s="280"/>
      <c r="U18" s="254"/>
      <c r="V18" s="291" t="str">
        <f t="shared" si="2"/>
        <v/>
      </c>
      <c r="W18" s="293"/>
      <c r="X18" s="278" t="str">
        <f t="shared" si="0"/>
        <v/>
      </c>
      <c r="Y18" s="278"/>
      <c r="Z18" s="278" t="str">
        <f t="shared" si="3"/>
        <v/>
      </c>
      <c r="AA18" s="279"/>
      <c r="AD18" s="2" t="e">
        <f t="shared" si="4"/>
        <v>#VALUE!</v>
      </c>
      <c r="AE18" s="2" t="e">
        <f t="shared" si="5"/>
        <v>#VALUE!</v>
      </c>
      <c r="AG18" s="47" t="b">
        <v>0</v>
      </c>
      <c r="AH18" s="2" t="str">
        <f t="shared" si="6"/>
        <v>エラー</v>
      </c>
      <c r="AI18" s="2" t="str">
        <f t="shared" si="7"/>
        <v>エラー</v>
      </c>
      <c r="AK18" s="2" t="e">
        <f>IF(共通条件・結果!$AA$7="８地域",0.01*(16+19*(2*R18+T18)/P18),0.01*(16+24*(2*R18+T18)/P18))</f>
        <v>#DIV/0!</v>
      </c>
      <c r="AL18" s="2" t="e">
        <f t="shared" si="8"/>
        <v>#DIV/0!</v>
      </c>
      <c r="AN18" s="2">
        <f t="shared" si="9"/>
        <v>0</v>
      </c>
      <c r="AO18" s="40" t="str">
        <f t="shared" si="1"/>
        <v>FALSE</v>
      </c>
    </row>
    <row r="19" spans="2:41" s="2" customFormat="1" ht="21.95" customHeight="1" thickBot="1">
      <c r="B19" s="300"/>
      <c r="C19" s="301"/>
      <c r="D19" s="302"/>
      <c r="E19" s="303"/>
      <c r="F19" s="303"/>
      <c r="G19" s="304"/>
      <c r="H19" s="305"/>
      <c r="I19" s="305"/>
      <c r="J19" s="305"/>
      <c r="K19" s="305"/>
      <c r="L19" s="275"/>
      <c r="M19" s="275"/>
      <c r="N19" s="306"/>
      <c r="O19" s="307"/>
      <c r="P19" s="295"/>
      <c r="Q19" s="308"/>
      <c r="R19" s="309"/>
      <c r="S19" s="310"/>
      <c r="T19" s="294"/>
      <c r="U19" s="295"/>
      <c r="V19" s="291" t="str">
        <f t="shared" si="2"/>
        <v/>
      </c>
      <c r="W19" s="293"/>
      <c r="X19" s="278" t="str">
        <f t="shared" si="0"/>
        <v/>
      </c>
      <c r="Y19" s="278"/>
      <c r="Z19" s="296" t="str">
        <f t="shared" si="3"/>
        <v/>
      </c>
      <c r="AA19" s="297"/>
      <c r="AD19" s="2" t="e">
        <f t="shared" si="4"/>
        <v>#VALUE!</v>
      </c>
      <c r="AE19" s="2" t="e">
        <f t="shared" si="5"/>
        <v>#VALUE!</v>
      </c>
      <c r="AG19" s="47" t="b">
        <v>0</v>
      </c>
      <c r="AH19" s="2" t="str">
        <f t="shared" si="6"/>
        <v>エラー</v>
      </c>
      <c r="AI19" s="2" t="str">
        <f t="shared" si="7"/>
        <v>エラー</v>
      </c>
      <c r="AK19" s="2" t="e">
        <f>IF(共通条件・結果!$AA$7="８地域",0.01*(16+19*(2*R19+T19)/P19),0.01*(16+24*(2*R19+T19)/P19))</f>
        <v>#DIV/0!</v>
      </c>
      <c r="AL19" s="2" t="e">
        <f t="shared" si="8"/>
        <v>#DIV/0!</v>
      </c>
      <c r="AN19" s="2">
        <f t="shared" si="9"/>
        <v>0</v>
      </c>
      <c r="AO19" s="40" t="str">
        <f t="shared" si="1"/>
        <v>FALSE</v>
      </c>
    </row>
    <row r="20" spans="2:41" s="2" customFormat="1" ht="21.95" customHeight="1" thickBot="1">
      <c r="B20" s="210" t="s">
        <v>199</v>
      </c>
      <c r="C20" s="211"/>
      <c r="D20" s="211"/>
      <c r="E20" s="211"/>
      <c r="F20" s="211"/>
      <c r="G20" s="211"/>
      <c r="H20" s="211"/>
      <c r="I20" s="211"/>
      <c r="J20" s="211"/>
      <c r="K20" s="211"/>
      <c r="L20" s="211"/>
      <c r="M20" s="211"/>
      <c r="N20" s="211"/>
      <c r="O20" s="211"/>
      <c r="P20" s="211"/>
      <c r="Q20" s="211"/>
      <c r="R20" s="211"/>
      <c r="S20" s="211"/>
      <c r="T20" s="211"/>
      <c r="U20" s="211"/>
      <c r="V20" s="298">
        <f>SUM(V8:W19)</f>
        <v>0</v>
      </c>
      <c r="W20" s="298"/>
      <c r="X20" s="298">
        <f>IF(共通条件・結果!AA7="８地域","-",SUM(X8:Y19))</f>
        <v>0</v>
      </c>
      <c r="Y20" s="298"/>
      <c r="Z20" s="298">
        <f>SUM(Z8:AA19)</f>
        <v>0</v>
      </c>
      <c r="AA20" s="299"/>
    </row>
    <row r="21" spans="2:41" s="2" customFormat="1" ht="9.9499999999999993" customHeight="1">
      <c r="AN21" s="256"/>
      <c r="AO21" s="256"/>
    </row>
    <row r="22" spans="2:41" s="2" customFormat="1" ht="21.95" customHeight="1" thickBot="1">
      <c r="E22" s="4"/>
      <c r="J22" s="4" t="s">
        <v>13</v>
      </c>
    </row>
    <row r="23" spans="2:41" s="2" customFormat="1" ht="21.95" customHeight="1">
      <c r="J23" s="311" t="s">
        <v>14</v>
      </c>
      <c r="K23" s="174"/>
      <c r="L23" s="174"/>
      <c r="M23" s="312"/>
      <c r="N23" s="324" t="s">
        <v>142</v>
      </c>
      <c r="O23" s="174"/>
      <c r="P23" s="174"/>
      <c r="Q23" s="312"/>
      <c r="R23" s="239" t="s">
        <v>143</v>
      </c>
      <c r="S23" s="191"/>
      <c r="T23" s="328" t="s">
        <v>9</v>
      </c>
      <c r="U23" s="329"/>
      <c r="V23" s="316" t="s">
        <v>147</v>
      </c>
      <c r="W23" s="317"/>
      <c r="X23" s="316" t="s">
        <v>145</v>
      </c>
      <c r="Y23" s="317"/>
      <c r="Z23" s="316" t="s">
        <v>112</v>
      </c>
      <c r="AA23" s="175"/>
      <c r="AN23" s="256" t="s">
        <v>58</v>
      </c>
      <c r="AO23" s="256"/>
    </row>
    <row r="24" spans="2:41" s="2" customFormat="1" ht="21.95" customHeight="1">
      <c r="J24" s="313"/>
      <c r="K24" s="256"/>
      <c r="L24" s="256"/>
      <c r="M24" s="314"/>
      <c r="N24" s="325"/>
      <c r="O24" s="326"/>
      <c r="P24" s="326"/>
      <c r="Q24" s="327"/>
      <c r="R24" s="240"/>
      <c r="S24" s="236"/>
      <c r="T24" s="330"/>
      <c r="U24" s="331"/>
      <c r="V24" s="318"/>
      <c r="W24" s="319"/>
      <c r="X24" s="318"/>
      <c r="Y24" s="319"/>
      <c r="Z24" s="321"/>
      <c r="AA24" s="322"/>
      <c r="AN24" s="40"/>
      <c r="AO24" s="40"/>
    </row>
    <row r="25" spans="2:41" s="2" customFormat="1" ht="21.95" customHeight="1" thickBot="1">
      <c r="J25" s="315"/>
      <c r="K25" s="219"/>
      <c r="L25" s="219"/>
      <c r="M25" s="220"/>
      <c r="N25" s="333" t="s">
        <v>8</v>
      </c>
      <c r="O25" s="334"/>
      <c r="P25" s="335" t="s">
        <v>7</v>
      </c>
      <c r="Q25" s="238"/>
      <c r="R25" s="238"/>
      <c r="S25" s="238"/>
      <c r="T25" s="332"/>
      <c r="U25" s="332"/>
      <c r="V25" s="223"/>
      <c r="W25" s="320"/>
      <c r="X25" s="223"/>
      <c r="Y25" s="320"/>
      <c r="Z25" s="257"/>
      <c r="AA25" s="323"/>
      <c r="AN25" s="65" t="s">
        <v>56</v>
      </c>
      <c r="AO25" s="2" t="s">
        <v>54</v>
      </c>
    </row>
    <row r="26" spans="2:41" s="2" customFormat="1" ht="21.95" customHeight="1">
      <c r="D26" s="82"/>
      <c r="E26" s="82"/>
      <c r="J26" s="341"/>
      <c r="K26" s="342"/>
      <c r="L26" s="342"/>
      <c r="M26" s="343"/>
      <c r="N26" s="271"/>
      <c r="O26" s="272"/>
      <c r="P26" s="272"/>
      <c r="Q26" s="273"/>
      <c r="R26" s="274"/>
      <c r="S26" s="274"/>
      <c r="T26" s="344"/>
      <c r="U26" s="344"/>
      <c r="V26" s="336" t="str">
        <f>IF(N26="","",N26*P26*R26*0.034*$V$4)</f>
        <v/>
      </c>
      <c r="W26" s="336"/>
      <c r="X26" s="336" t="str">
        <f>IF(N26="","",IF(ISERROR(N26*P26*R26*0.034*$X$4),"-",N26*P26*R26*0.034*$X$4))</f>
        <v/>
      </c>
      <c r="Y26" s="336"/>
      <c r="Z26" s="336" t="str">
        <f>IF(N26="","",N26*P26*AN26)</f>
        <v/>
      </c>
      <c r="AA26" s="337"/>
      <c r="AD26" s="47"/>
      <c r="AN26" s="2">
        <f>IF(AO26="FALSE",R26,IF(T26="風除室",1/((1/R26)+0.1),0.5*R26+0.5*(1/((1/R26)+AO26))))</f>
        <v>0</v>
      </c>
      <c r="AO26" s="40" t="str">
        <f>IF(T26="","FALSE",IF(T26="雨戸",0.1,IF(T26="ｼｬｯﾀｰ",0.1,IF(T26="障子",0.18,IF(T26="風除室",0.1)))))</f>
        <v>FALSE</v>
      </c>
    </row>
    <row r="27" spans="2:41" s="2" customFormat="1" ht="21.95" customHeight="1">
      <c r="D27" s="82"/>
      <c r="E27" s="82"/>
      <c r="J27" s="338"/>
      <c r="K27" s="339"/>
      <c r="L27" s="339"/>
      <c r="M27" s="340"/>
      <c r="N27" s="287"/>
      <c r="O27" s="288"/>
      <c r="P27" s="289"/>
      <c r="Q27" s="290"/>
      <c r="R27" s="287"/>
      <c r="S27" s="290"/>
      <c r="T27" s="283"/>
      <c r="U27" s="284"/>
      <c r="V27" s="291" t="str">
        <f>IF(N27="","",N27*P27*R27*0.034*$V$4)</f>
        <v/>
      </c>
      <c r="W27" s="293"/>
      <c r="X27" s="291" t="str">
        <f>IF(N27="","",IF(ISERROR(N27*P27*R27*0.034*$X$4),"-",N27*P27*R27*0.034*$X$4))</f>
        <v/>
      </c>
      <c r="Y27" s="293"/>
      <c r="Z27" s="291" t="str">
        <f>IF(N27="","",N27*P27*AN27)</f>
        <v/>
      </c>
      <c r="AA27" s="292"/>
      <c r="AD27" s="47"/>
      <c r="AN27" s="2">
        <f>IF(AO27="FALSE",R27,IF(T27="風除室",1/((1/R27)+0.1),0.5*R27+0.5*(1/((1/R27)+AO27))))</f>
        <v>0</v>
      </c>
      <c r="AO27" s="40" t="str">
        <f>IF(T27="","FALSE",IF(T27="雨戸",0.1,IF(T27="ｼｬｯﾀｰ",0.1,IF(T27="障子",0.18,IF(T27="風除室",0.1)))))</f>
        <v>FALSE</v>
      </c>
    </row>
    <row r="28" spans="2:41" s="2" customFormat="1" ht="21.95" customHeight="1" thickBot="1">
      <c r="D28" s="82"/>
      <c r="E28" s="82"/>
      <c r="J28" s="345"/>
      <c r="K28" s="346"/>
      <c r="L28" s="346"/>
      <c r="M28" s="347"/>
      <c r="N28" s="302"/>
      <c r="O28" s="303"/>
      <c r="P28" s="303"/>
      <c r="Q28" s="304"/>
      <c r="R28" s="305"/>
      <c r="S28" s="305"/>
      <c r="T28" s="251"/>
      <c r="U28" s="251"/>
      <c r="V28" s="348" t="str">
        <f>IF(N28="","",N28*P28*R28*0.034*$V$4)</f>
        <v/>
      </c>
      <c r="W28" s="348"/>
      <c r="X28" s="348" t="str">
        <f>IF(N28="","",IF(ISERROR(N28*P28*R28*0.034*$X$4),"-",N28*P28*R28*0.034*$X$4))</f>
        <v/>
      </c>
      <c r="Y28" s="348"/>
      <c r="Z28" s="348" t="str">
        <f>IF(N28="","",N28*P28*AN28)</f>
        <v/>
      </c>
      <c r="AA28" s="349"/>
      <c r="AD28" s="47"/>
      <c r="AN28" s="2">
        <f>IF(AO28="FALSE",R28,IF(T28="風除室",1/((1/R28)+0.1),0.5*R28+0.5*(1/((1/R28)+AO28))))</f>
        <v>0</v>
      </c>
      <c r="AO28" s="40" t="str">
        <f>IF(T28="","FALSE",IF(T28="雨戸",0.1,IF(T28="ｼｬｯﾀｰ",0.1,IF(T28="障子",0.18,IF(T28="風除室",0.1)))))</f>
        <v>FALSE</v>
      </c>
    </row>
    <row r="29" spans="2:41" s="2" customFormat="1" ht="21.95" customHeight="1" thickBot="1">
      <c r="J29" s="210" t="s">
        <v>200</v>
      </c>
      <c r="K29" s="211"/>
      <c r="L29" s="211"/>
      <c r="M29" s="211"/>
      <c r="N29" s="211"/>
      <c r="O29" s="211"/>
      <c r="P29" s="211"/>
      <c r="Q29" s="211"/>
      <c r="R29" s="211"/>
      <c r="S29" s="211"/>
      <c r="T29" s="211"/>
      <c r="U29" s="212"/>
      <c r="V29" s="350">
        <f>SUM(V26:W28)</f>
        <v>0</v>
      </c>
      <c r="W29" s="350"/>
      <c r="X29" s="350">
        <f>SUM(X26:Y28)</f>
        <v>0</v>
      </c>
      <c r="Y29" s="350"/>
      <c r="Z29" s="350">
        <f>SUM(Z26:AA28)</f>
        <v>0</v>
      </c>
      <c r="AA29" s="351"/>
      <c r="AO29" s="40"/>
    </row>
    <row r="30" spans="2:41" s="2" customFormat="1" ht="9.9499999999999993" customHeight="1">
      <c r="J30" s="26"/>
      <c r="K30" s="26"/>
      <c r="L30" s="26"/>
      <c r="M30" s="26"/>
      <c r="N30" s="26"/>
      <c r="O30" s="26"/>
      <c r="P30" s="26"/>
      <c r="Q30" s="26"/>
      <c r="R30" s="26"/>
      <c r="S30" s="26"/>
      <c r="T30" s="26"/>
      <c r="U30" s="26"/>
      <c r="V30" s="66"/>
      <c r="W30" s="66"/>
      <c r="X30" s="66"/>
      <c r="Y30" s="66"/>
      <c r="Z30" s="66"/>
      <c r="AA30" s="66"/>
      <c r="AO30" s="40"/>
    </row>
    <row r="31" spans="2:41" s="2" customFormat="1" ht="21.95" customHeight="1" thickBot="1">
      <c r="J31" s="4" t="s">
        <v>15</v>
      </c>
      <c r="K31" s="4"/>
      <c r="L31" s="4"/>
      <c r="AO31" s="40"/>
    </row>
    <row r="32" spans="2:41" s="2" customFormat="1" ht="21.95" customHeight="1">
      <c r="J32" s="311" t="s">
        <v>0</v>
      </c>
      <c r="K32" s="312"/>
      <c r="L32" s="316" t="s">
        <v>148</v>
      </c>
      <c r="M32" s="317"/>
      <c r="N32" s="316" t="s">
        <v>149</v>
      </c>
      <c r="O32" s="317"/>
      <c r="P32" s="357" t="s">
        <v>150</v>
      </c>
      <c r="Q32" s="358"/>
      <c r="R32" s="239" t="s">
        <v>143</v>
      </c>
      <c r="S32" s="191"/>
      <c r="T32" s="239" t="s">
        <v>147</v>
      </c>
      <c r="U32" s="191"/>
      <c r="V32" s="239" t="s">
        <v>145</v>
      </c>
      <c r="W32" s="191"/>
      <c r="X32" s="239" t="s">
        <v>112</v>
      </c>
      <c r="Y32" s="192"/>
      <c r="AO32" s="40"/>
    </row>
    <row r="33" spans="2:41" s="2" customFormat="1" ht="21.95" customHeight="1">
      <c r="J33" s="313"/>
      <c r="K33" s="314"/>
      <c r="L33" s="318"/>
      <c r="M33" s="319"/>
      <c r="N33" s="318"/>
      <c r="O33" s="319"/>
      <c r="P33" s="359"/>
      <c r="Q33" s="360"/>
      <c r="R33" s="236"/>
      <c r="S33" s="236"/>
      <c r="T33" s="240"/>
      <c r="U33" s="236"/>
      <c r="V33" s="240"/>
      <c r="W33" s="236"/>
      <c r="X33" s="236"/>
      <c r="Y33" s="260"/>
      <c r="AO33" s="40"/>
    </row>
    <row r="34" spans="2:41" s="2" customFormat="1" ht="21.95" customHeight="1" thickBot="1">
      <c r="J34" s="315"/>
      <c r="K34" s="220"/>
      <c r="L34" s="223"/>
      <c r="M34" s="320"/>
      <c r="N34" s="223"/>
      <c r="O34" s="320"/>
      <c r="P34" s="361"/>
      <c r="Q34" s="362"/>
      <c r="R34" s="238"/>
      <c r="S34" s="238"/>
      <c r="T34" s="238"/>
      <c r="U34" s="238"/>
      <c r="V34" s="238"/>
      <c r="W34" s="238"/>
      <c r="X34" s="238"/>
      <c r="Y34" s="261"/>
    </row>
    <row r="35" spans="2:41" s="2" customFormat="1" ht="21.95" customHeight="1">
      <c r="J35" s="269"/>
      <c r="K35" s="352"/>
      <c r="L35" s="353"/>
      <c r="M35" s="354"/>
      <c r="N35" s="353"/>
      <c r="O35" s="354"/>
      <c r="P35" s="355" t="str">
        <f>IF(L35="","",L35-N35)</f>
        <v/>
      </c>
      <c r="Q35" s="356"/>
      <c r="R35" s="274"/>
      <c r="S35" s="274"/>
      <c r="T35" s="278" t="str">
        <f>IF(P35="","",P35*R35*0.034*$V$4)</f>
        <v/>
      </c>
      <c r="U35" s="278"/>
      <c r="V35" s="291" t="str">
        <f>IF(P35="","",IF(ISERROR(P35*R35*0.034*$X$4),"-",P35*R35*0.034*$X$4))</f>
        <v/>
      </c>
      <c r="W35" s="293"/>
      <c r="X35" s="336" t="str">
        <f>IF(R35="","",R35*P35)</f>
        <v/>
      </c>
      <c r="Y35" s="337"/>
      <c r="AD35" s="47"/>
      <c r="AE35" s="47"/>
      <c r="AF35" s="47"/>
    </row>
    <row r="36" spans="2:41" s="2" customFormat="1" ht="21.95" customHeight="1">
      <c r="J36" s="245"/>
      <c r="K36" s="286"/>
      <c r="L36" s="287"/>
      <c r="M36" s="290"/>
      <c r="N36" s="287"/>
      <c r="O36" s="290"/>
      <c r="P36" s="363" t="str">
        <f t="shared" ref="P36:P37" si="10">IF(L36="","",L36-N36)</f>
        <v/>
      </c>
      <c r="Q36" s="364"/>
      <c r="R36" s="287"/>
      <c r="S36" s="290"/>
      <c r="T36" s="291" t="str">
        <f t="shared" ref="T36:T39" si="11">IF(P36="","",P36*R36*0.034*$V$4)</f>
        <v/>
      </c>
      <c r="U36" s="293"/>
      <c r="V36" s="291" t="str">
        <f t="shared" ref="V36:V39" si="12">IF(P36="","",IF(ISERROR(P36*R36*0.034*$X$4),"-",P36*R36*0.034*$X$4))</f>
        <v/>
      </c>
      <c r="W36" s="293"/>
      <c r="X36" s="291" t="str">
        <f t="shared" ref="X36:X39" si="13">IF(R36="","",R36*P36)</f>
        <v/>
      </c>
      <c r="Y36" s="292"/>
      <c r="AD36" s="47"/>
      <c r="AE36" s="47"/>
      <c r="AF36" s="47"/>
    </row>
    <row r="37" spans="2:41" s="2" customFormat="1" ht="21.95" customHeight="1">
      <c r="J37" s="245"/>
      <c r="K37" s="286"/>
      <c r="L37" s="287"/>
      <c r="M37" s="290"/>
      <c r="N37" s="287"/>
      <c r="O37" s="290"/>
      <c r="P37" s="363" t="str">
        <f t="shared" si="10"/>
        <v/>
      </c>
      <c r="Q37" s="364"/>
      <c r="R37" s="287"/>
      <c r="S37" s="290"/>
      <c r="T37" s="291" t="str">
        <f t="shared" si="11"/>
        <v/>
      </c>
      <c r="U37" s="293"/>
      <c r="V37" s="291" t="str">
        <f t="shared" si="12"/>
        <v/>
      </c>
      <c r="W37" s="293"/>
      <c r="X37" s="291" t="str">
        <f t="shared" si="13"/>
        <v/>
      </c>
      <c r="Y37" s="292"/>
      <c r="AD37" s="47"/>
      <c r="AE37" s="47"/>
      <c r="AF37" s="47"/>
    </row>
    <row r="38" spans="2:41" s="2" customFormat="1" ht="21.95" customHeight="1">
      <c r="J38" s="245"/>
      <c r="K38" s="286"/>
      <c r="L38" s="287"/>
      <c r="M38" s="290"/>
      <c r="N38" s="287"/>
      <c r="O38" s="290"/>
      <c r="P38" s="363" t="str">
        <f>IF(L38="","",L38-N38)</f>
        <v/>
      </c>
      <c r="Q38" s="364"/>
      <c r="R38" s="250"/>
      <c r="S38" s="250"/>
      <c r="T38" s="278" t="str">
        <f t="shared" si="11"/>
        <v/>
      </c>
      <c r="U38" s="278"/>
      <c r="V38" s="291" t="str">
        <f t="shared" si="12"/>
        <v/>
      </c>
      <c r="W38" s="293"/>
      <c r="X38" s="278" t="str">
        <f t="shared" si="13"/>
        <v/>
      </c>
      <c r="Y38" s="279"/>
      <c r="AD38" s="47"/>
      <c r="AE38" s="47"/>
      <c r="AF38" s="47"/>
    </row>
    <row r="39" spans="2:41" s="2" customFormat="1" ht="21.95" customHeight="1" thickBot="1">
      <c r="J39" s="300"/>
      <c r="K39" s="376"/>
      <c r="L39" s="377"/>
      <c r="M39" s="378"/>
      <c r="N39" s="377"/>
      <c r="O39" s="378"/>
      <c r="P39" s="379" t="str">
        <f>IF(L39="","",L39-N39)</f>
        <v/>
      </c>
      <c r="Q39" s="380"/>
      <c r="R39" s="381"/>
      <c r="S39" s="381"/>
      <c r="T39" s="296" t="str">
        <f t="shared" si="11"/>
        <v/>
      </c>
      <c r="U39" s="296"/>
      <c r="V39" s="382" t="str">
        <f t="shared" si="12"/>
        <v/>
      </c>
      <c r="W39" s="383"/>
      <c r="X39" s="296" t="str">
        <f t="shared" si="13"/>
        <v/>
      </c>
      <c r="Y39" s="297"/>
      <c r="AD39" s="47"/>
      <c r="AE39" s="47"/>
      <c r="AF39" s="47"/>
    </row>
    <row r="40" spans="2:41" s="2" customFormat="1" ht="21.95" customHeight="1" thickBot="1">
      <c r="J40" s="210" t="s">
        <v>201</v>
      </c>
      <c r="K40" s="211"/>
      <c r="L40" s="211"/>
      <c r="M40" s="211"/>
      <c r="N40" s="211"/>
      <c r="O40" s="211"/>
      <c r="P40" s="211"/>
      <c r="Q40" s="211"/>
      <c r="R40" s="211"/>
      <c r="S40" s="211"/>
      <c r="T40" s="350">
        <f>SUM(T35:U39)</f>
        <v>0</v>
      </c>
      <c r="U40" s="350"/>
      <c r="V40" s="350">
        <f>IF(共通条件・結果!AA7="８地域","-",SUM(V35:W39))</f>
        <v>0</v>
      </c>
      <c r="W40" s="350"/>
      <c r="X40" s="350">
        <f>SUM(X35:Y39)</f>
        <v>0</v>
      </c>
      <c r="Y40" s="351"/>
    </row>
    <row r="41" spans="2:41" s="2" customFormat="1" ht="12">
      <c r="J41" s="67" t="s">
        <v>157</v>
      </c>
    </row>
    <row r="42" spans="2:41" s="2" customFormat="1" ht="21.95" customHeight="1" thickBot="1">
      <c r="B42" s="4" t="s">
        <v>202</v>
      </c>
    </row>
    <row r="43" spans="2:41" s="2" customFormat="1" ht="21.95" customHeight="1">
      <c r="B43" s="365" t="s">
        <v>185</v>
      </c>
      <c r="C43" s="366"/>
      <c r="D43" s="165" t="s">
        <v>37</v>
      </c>
      <c r="E43" s="166"/>
      <c r="F43" s="166"/>
      <c r="G43" s="166"/>
      <c r="H43" s="166"/>
      <c r="I43" s="166"/>
      <c r="J43" s="193"/>
      <c r="K43" s="61"/>
      <c r="L43" s="371">
        <f>Q43+U43+Y43</f>
        <v>0</v>
      </c>
      <c r="M43" s="371"/>
      <c r="N43" s="371"/>
      <c r="O43" s="61" t="s">
        <v>22</v>
      </c>
      <c r="P43" s="11" t="s">
        <v>21</v>
      </c>
      <c r="Q43" s="372">
        <f>D8*F8+D9*F9+D10*F10+D11*F11+D12*F12+D13*F13+D14*F14+D15*F15+D16*F16+D17*F17+D18*F18+D19*F19</f>
        <v>0</v>
      </c>
      <c r="R43" s="372"/>
      <c r="S43" s="68" t="s">
        <v>23</v>
      </c>
      <c r="T43" s="68" t="s">
        <v>20</v>
      </c>
      <c r="U43" s="373">
        <f>N26*P26+N27*P27+N28*P28</f>
        <v>0</v>
      </c>
      <c r="V43" s="373"/>
      <c r="W43" s="68" t="s">
        <v>23</v>
      </c>
      <c r="X43" s="68" t="s">
        <v>1</v>
      </c>
      <c r="Y43" s="375">
        <f>SUM(P35:Q39)</f>
        <v>0</v>
      </c>
      <c r="Z43" s="375"/>
      <c r="AA43" s="69" t="s">
        <v>17</v>
      </c>
    </row>
    <row r="44" spans="2:41" s="2" customFormat="1" ht="21.95" customHeight="1">
      <c r="B44" s="367"/>
      <c r="C44" s="368"/>
      <c r="D44" s="196" t="s">
        <v>47</v>
      </c>
      <c r="E44" s="197"/>
      <c r="F44" s="197"/>
      <c r="G44" s="197"/>
      <c r="H44" s="197"/>
      <c r="I44" s="197"/>
      <c r="J44" s="198"/>
      <c r="K44" s="64"/>
      <c r="L44" s="64"/>
      <c r="M44" s="64"/>
      <c r="N44" s="64"/>
      <c r="O44" s="64"/>
      <c r="P44" s="64"/>
      <c r="Q44" s="64"/>
      <c r="R44" s="64"/>
      <c r="S44" s="64"/>
      <c r="T44" s="64"/>
      <c r="U44" s="64"/>
      <c r="V44" s="64"/>
      <c r="W44" s="385">
        <f>V20+V29+T40</f>
        <v>0</v>
      </c>
      <c r="X44" s="385"/>
      <c r="Y44" s="385"/>
      <c r="Z44" s="386" t="s">
        <v>115</v>
      </c>
      <c r="AA44" s="387"/>
    </row>
    <row r="45" spans="2:41" s="2" customFormat="1" ht="21.95" customHeight="1">
      <c r="B45" s="367"/>
      <c r="C45" s="368"/>
      <c r="D45" s="196" t="s">
        <v>48</v>
      </c>
      <c r="E45" s="197"/>
      <c r="F45" s="197"/>
      <c r="G45" s="197"/>
      <c r="H45" s="197"/>
      <c r="I45" s="197"/>
      <c r="J45" s="198"/>
      <c r="K45" s="64"/>
      <c r="L45" s="64"/>
      <c r="M45" s="64"/>
      <c r="N45" s="64"/>
      <c r="O45" s="64"/>
      <c r="P45" s="64"/>
      <c r="Q45" s="64"/>
      <c r="R45" s="64"/>
      <c r="S45" s="64"/>
      <c r="T45" s="64"/>
      <c r="U45" s="64"/>
      <c r="V45" s="64"/>
      <c r="W45" s="385">
        <f>IF(共通条件・結果!AA7="８地域","-",$X$20+$X$29+$V$40)</f>
        <v>0</v>
      </c>
      <c r="X45" s="385"/>
      <c r="Y45" s="385"/>
      <c r="Z45" s="386" t="s">
        <v>115</v>
      </c>
      <c r="AA45" s="387"/>
    </row>
    <row r="46" spans="2:41" s="2" customFormat="1" ht="21.95" customHeight="1" thickBot="1">
      <c r="B46" s="369"/>
      <c r="C46" s="370"/>
      <c r="D46" s="178" t="s">
        <v>18</v>
      </c>
      <c r="E46" s="179"/>
      <c r="F46" s="179"/>
      <c r="G46" s="179"/>
      <c r="H46" s="179"/>
      <c r="I46" s="179"/>
      <c r="J46" s="180"/>
      <c r="K46" s="62"/>
      <c r="L46" s="62"/>
      <c r="M46" s="62"/>
      <c r="N46" s="62"/>
      <c r="O46" s="62"/>
      <c r="P46" s="62"/>
      <c r="Q46" s="62"/>
      <c r="R46" s="62"/>
      <c r="S46" s="62"/>
      <c r="T46" s="62"/>
      <c r="U46" s="62"/>
      <c r="V46" s="62"/>
      <c r="W46" s="384">
        <f>Z20+Z29+X40</f>
        <v>0</v>
      </c>
      <c r="X46" s="384"/>
      <c r="Y46" s="384"/>
      <c r="Z46" s="63" t="s">
        <v>19</v>
      </c>
      <c r="AA46" s="70"/>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algorithmName="SHA-512" hashValue="Ywklg21/kBoPVIR2b7ko3F6UZsR9IygJ/4tXa7KNNhmEnxhnFDHquy/AMFP02Pb40uszGiqYECx1QJB1lry9WQ==" saltValue="zDB8S8N/jO+brmttrWgAqg==" spinCount="100000" sheet="1" objects="1" scenarios="1" selectLockedCells="1"/>
  <mergeCells count="289">
    <mergeCell ref="D44:J44"/>
    <mergeCell ref="W44:Y44"/>
    <mergeCell ref="Z44:AA44"/>
    <mergeCell ref="D45:J45"/>
    <mergeCell ref="W45:Y45"/>
    <mergeCell ref="Z45:AA45"/>
    <mergeCell ref="J40:S40"/>
    <mergeCell ref="T40:U40"/>
    <mergeCell ref="V40:W40"/>
    <mergeCell ref="X40:Y40"/>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Z28:AA28"/>
    <mergeCell ref="V29:W29"/>
    <mergeCell ref="X29:Y29"/>
    <mergeCell ref="Z29:AA29"/>
    <mergeCell ref="V27:W27"/>
    <mergeCell ref="X27:Y27"/>
    <mergeCell ref="Z27:AA27"/>
    <mergeCell ref="V32:W34"/>
    <mergeCell ref="X32:Y34"/>
    <mergeCell ref="J28:M28"/>
    <mergeCell ref="N28:O28"/>
    <mergeCell ref="P28:Q28"/>
    <mergeCell ref="V26:W26"/>
    <mergeCell ref="X26:Y26"/>
    <mergeCell ref="V28:W28"/>
    <mergeCell ref="X28:Y28"/>
    <mergeCell ref="R28:S28"/>
    <mergeCell ref="T28:U28"/>
    <mergeCell ref="Z26:AA26"/>
    <mergeCell ref="J27:M27"/>
    <mergeCell ref="N27:O27"/>
    <mergeCell ref="P27:Q27"/>
    <mergeCell ref="AN23:AO23"/>
    <mergeCell ref="J26:M26"/>
    <mergeCell ref="N26:O26"/>
    <mergeCell ref="P26:Q26"/>
    <mergeCell ref="R26:S26"/>
    <mergeCell ref="T26:U26"/>
    <mergeCell ref="R27:S27"/>
    <mergeCell ref="T27:U27"/>
    <mergeCell ref="AN21:AO21"/>
    <mergeCell ref="J23:M25"/>
    <mergeCell ref="V23:W25"/>
    <mergeCell ref="X23:Y25"/>
    <mergeCell ref="Z23:AA25"/>
    <mergeCell ref="N23:Q24"/>
    <mergeCell ref="R23:S25"/>
    <mergeCell ref="T23:U25"/>
    <mergeCell ref="N25:O25"/>
    <mergeCell ref="P25:Q25"/>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N8:O8"/>
    <mergeCell ref="P8:Q8"/>
    <mergeCell ref="R8:S8"/>
    <mergeCell ref="T8:U8"/>
    <mergeCell ref="V8:W8"/>
    <mergeCell ref="X8:Y8"/>
    <mergeCell ref="B8:C8"/>
    <mergeCell ref="D8:E8"/>
    <mergeCell ref="F8:G8"/>
    <mergeCell ref="H8:I8"/>
    <mergeCell ref="J8:K8"/>
    <mergeCell ref="L8:M8"/>
    <mergeCell ref="AD6:AE6"/>
    <mergeCell ref="AH6:AI6"/>
    <mergeCell ref="AK6:AL6"/>
    <mergeCell ref="AN6:AO6"/>
    <mergeCell ref="P7:Q7"/>
    <mergeCell ref="R7:S7"/>
    <mergeCell ref="T7:U7"/>
    <mergeCell ref="V5:W7"/>
    <mergeCell ref="X5:Y7"/>
    <mergeCell ref="Z5:AA7"/>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s>
  <phoneticPr fontId="4"/>
  <conditionalFormatting sqref="B8:C8">
    <cfRule type="expression" dxfId="1942" priority="393" stopIfTrue="1">
      <formula>$AE$2&lt;&gt;2</formula>
    </cfRule>
    <cfRule type="expression" dxfId="1941" priority="394" stopIfTrue="1">
      <formula>$AE$2&lt;&gt;2</formula>
    </cfRule>
  </conditionalFormatting>
  <conditionalFormatting sqref="D8:E8">
    <cfRule type="expression" dxfId="1940" priority="391" stopIfTrue="1">
      <formula>$AE$2&lt;&gt;2</formula>
    </cfRule>
    <cfRule type="expression" dxfId="1939" priority="392" stopIfTrue="1">
      <formula>$AE$2&lt;&gt;2</formula>
    </cfRule>
  </conditionalFormatting>
  <conditionalFormatting sqref="F8:G8">
    <cfRule type="expression" dxfId="1938" priority="389" stopIfTrue="1">
      <formula>$AE$2&lt;&gt;2</formula>
    </cfRule>
    <cfRule type="expression" dxfId="1937" priority="390" stopIfTrue="1">
      <formula>$AE$2&lt;&gt;2</formula>
    </cfRule>
  </conditionalFormatting>
  <conditionalFormatting sqref="H8:I8">
    <cfRule type="expression" dxfId="1936" priority="387" stopIfTrue="1">
      <formula>$AE$2&lt;&gt;2</formula>
    </cfRule>
    <cfRule type="expression" dxfId="1935" priority="388" stopIfTrue="1">
      <formula>$AE$2&lt;&gt;2</formula>
    </cfRule>
  </conditionalFormatting>
  <conditionalFormatting sqref="J8:K8">
    <cfRule type="expression" dxfId="1934" priority="385" stopIfTrue="1">
      <formula>$AE$2&lt;&gt;2</formula>
    </cfRule>
    <cfRule type="expression" dxfId="1933" priority="386" stopIfTrue="1">
      <formula>$AE$2&lt;&gt;2</formula>
    </cfRule>
  </conditionalFormatting>
  <conditionalFormatting sqref="L8:M8">
    <cfRule type="expression" dxfId="1932" priority="383" stopIfTrue="1">
      <formula>$AE$2&lt;&gt;2</formula>
    </cfRule>
    <cfRule type="expression" dxfId="1931" priority="384" stopIfTrue="1">
      <formula>$AE$2&lt;&gt;2</formula>
    </cfRule>
  </conditionalFormatting>
  <conditionalFormatting sqref="N8:O8">
    <cfRule type="expression" dxfId="1930" priority="381" stopIfTrue="1">
      <formula>$AE$2&lt;&gt;2</formula>
    </cfRule>
    <cfRule type="expression" dxfId="1929" priority="382" stopIfTrue="1">
      <formula>$AE$2&lt;&gt;2</formula>
    </cfRule>
  </conditionalFormatting>
  <conditionalFormatting sqref="P8:Q8">
    <cfRule type="expression" dxfId="1928" priority="379" stopIfTrue="1">
      <formula>$AE$2&lt;&gt;2</formula>
    </cfRule>
    <cfRule type="expression" dxfId="1927" priority="380" stopIfTrue="1">
      <formula>$AE$2&lt;&gt;2</formula>
    </cfRule>
  </conditionalFormatting>
  <conditionalFormatting sqref="R8:S8">
    <cfRule type="expression" dxfId="1926" priority="377" stopIfTrue="1">
      <formula>$AE$2&lt;&gt;2</formula>
    </cfRule>
    <cfRule type="expression" dxfId="1925" priority="378" stopIfTrue="1">
      <formula>$AE$2&lt;&gt;2</formula>
    </cfRule>
  </conditionalFormatting>
  <conditionalFormatting sqref="T8:U8">
    <cfRule type="expression" dxfId="1924" priority="375" stopIfTrue="1">
      <formula>$AE$2&lt;&gt;2</formula>
    </cfRule>
    <cfRule type="expression" dxfId="1923" priority="376" stopIfTrue="1">
      <formula>$AE$2&lt;&gt;2</formula>
    </cfRule>
  </conditionalFormatting>
  <conditionalFormatting sqref="B9:C9">
    <cfRule type="expression" dxfId="1922" priority="373" stopIfTrue="1">
      <formula>$AE$2&lt;&gt;2</formula>
    </cfRule>
    <cfRule type="expression" dxfId="1921" priority="374" stopIfTrue="1">
      <formula>$AE$2&lt;&gt;2</formula>
    </cfRule>
  </conditionalFormatting>
  <conditionalFormatting sqref="D9:E9">
    <cfRule type="expression" dxfId="1920" priority="371" stopIfTrue="1">
      <formula>$AE$2&lt;&gt;2</formula>
    </cfRule>
    <cfRule type="expression" dxfId="1919" priority="372" stopIfTrue="1">
      <formula>$AE$2&lt;&gt;2</formula>
    </cfRule>
  </conditionalFormatting>
  <conditionalFormatting sqref="F9:G9">
    <cfRule type="expression" dxfId="1918" priority="369" stopIfTrue="1">
      <formula>$AE$2&lt;&gt;2</formula>
    </cfRule>
    <cfRule type="expression" dxfId="1917" priority="370" stopIfTrue="1">
      <formula>$AE$2&lt;&gt;2</formula>
    </cfRule>
  </conditionalFormatting>
  <conditionalFormatting sqref="H9:I9">
    <cfRule type="expression" dxfId="1916" priority="367" stopIfTrue="1">
      <formula>$AE$2&lt;&gt;2</formula>
    </cfRule>
    <cfRule type="expression" dxfId="1915" priority="368" stopIfTrue="1">
      <formula>$AE$2&lt;&gt;2</formula>
    </cfRule>
  </conditionalFormatting>
  <conditionalFormatting sqref="J9:K9">
    <cfRule type="expression" dxfId="1914" priority="365" stopIfTrue="1">
      <formula>$AE$2&lt;&gt;2</formula>
    </cfRule>
    <cfRule type="expression" dxfId="1913" priority="366" stopIfTrue="1">
      <formula>$AE$2&lt;&gt;2</formula>
    </cfRule>
  </conditionalFormatting>
  <conditionalFormatting sqref="L9:M9">
    <cfRule type="expression" dxfId="1912" priority="363" stopIfTrue="1">
      <formula>$AE$2&lt;&gt;2</formula>
    </cfRule>
    <cfRule type="expression" dxfId="1911" priority="364" stopIfTrue="1">
      <formula>$AE$2&lt;&gt;2</formula>
    </cfRule>
  </conditionalFormatting>
  <conditionalFormatting sqref="N9:O9">
    <cfRule type="expression" dxfId="1910" priority="361" stopIfTrue="1">
      <formula>$AE$2&lt;&gt;2</formula>
    </cfRule>
    <cfRule type="expression" dxfId="1909" priority="362" stopIfTrue="1">
      <formula>$AE$2&lt;&gt;2</formula>
    </cfRule>
  </conditionalFormatting>
  <conditionalFormatting sqref="P9:Q9">
    <cfRule type="expression" dxfId="1908" priority="359" stopIfTrue="1">
      <formula>$AE$2&lt;&gt;2</formula>
    </cfRule>
    <cfRule type="expression" dxfId="1907" priority="360" stopIfTrue="1">
      <formula>$AE$2&lt;&gt;2</formula>
    </cfRule>
  </conditionalFormatting>
  <conditionalFormatting sqref="R9:S9">
    <cfRule type="expression" dxfId="1906" priority="357" stopIfTrue="1">
      <formula>$AE$2&lt;&gt;2</formula>
    </cfRule>
    <cfRule type="expression" dxfId="1905" priority="358" stopIfTrue="1">
      <formula>$AE$2&lt;&gt;2</formula>
    </cfRule>
  </conditionalFormatting>
  <conditionalFormatting sqref="T9:U9">
    <cfRule type="expression" dxfId="1904" priority="355" stopIfTrue="1">
      <formula>$AE$2&lt;&gt;2</formula>
    </cfRule>
    <cfRule type="expression" dxfId="1903" priority="356" stopIfTrue="1">
      <formula>$AE$2&lt;&gt;2</formula>
    </cfRule>
  </conditionalFormatting>
  <conditionalFormatting sqref="B10:C10">
    <cfRule type="expression" dxfId="1902" priority="353" stopIfTrue="1">
      <formula>$AE$2&lt;&gt;2</formula>
    </cfRule>
    <cfRule type="expression" dxfId="1901" priority="354" stopIfTrue="1">
      <formula>$AE$2&lt;&gt;2</formula>
    </cfRule>
  </conditionalFormatting>
  <conditionalFormatting sqref="D10:E10">
    <cfRule type="expression" dxfId="1900" priority="351" stopIfTrue="1">
      <formula>$AE$2&lt;&gt;2</formula>
    </cfRule>
    <cfRule type="expression" dxfId="1899" priority="352" stopIfTrue="1">
      <formula>$AE$2&lt;&gt;2</formula>
    </cfRule>
  </conditionalFormatting>
  <conditionalFormatting sqref="F10:G10">
    <cfRule type="expression" dxfId="1898" priority="349" stopIfTrue="1">
      <formula>$AE$2&lt;&gt;2</formula>
    </cfRule>
    <cfRule type="expression" dxfId="1897" priority="350" stopIfTrue="1">
      <formula>$AE$2&lt;&gt;2</formula>
    </cfRule>
  </conditionalFormatting>
  <conditionalFormatting sqref="H10:I10">
    <cfRule type="expression" dxfId="1896" priority="347" stopIfTrue="1">
      <formula>$AE$2&lt;&gt;2</formula>
    </cfRule>
    <cfRule type="expression" dxfId="1895" priority="348" stopIfTrue="1">
      <formula>$AE$2&lt;&gt;2</formula>
    </cfRule>
  </conditionalFormatting>
  <conditionalFormatting sqref="J10:K10">
    <cfRule type="expression" dxfId="1894" priority="345" stopIfTrue="1">
      <formula>$AE$2&lt;&gt;2</formula>
    </cfRule>
    <cfRule type="expression" dxfId="1893" priority="346" stopIfTrue="1">
      <formula>$AE$2&lt;&gt;2</formula>
    </cfRule>
  </conditionalFormatting>
  <conditionalFormatting sqref="L10:M10">
    <cfRule type="expression" dxfId="1892" priority="343" stopIfTrue="1">
      <formula>$AE$2&lt;&gt;2</formula>
    </cfRule>
    <cfRule type="expression" dxfId="1891" priority="344" stopIfTrue="1">
      <formula>$AE$2&lt;&gt;2</formula>
    </cfRule>
  </conditionalFormatting>
  <conditionalFormatting sqref="N10:O10">
    <cfRule type="expression" dxfId="1890" priority="341" stopIfTrue="1">
      <formula>$AE$2&lt;&gt;2</formula>
    </cfRule>
    <cfRule type="expression" dxfId="1889" priority="342" stopIfTrue="1">
      <formula>$AE$2&lt;&gt;2</formula>
    </cfRule>
  </conditionalFormatting>
  <conditionalFormatting sqref="P10:Q10">
    <cfRule type="expression" dxfId="1888" priority="339" stopIfTrue="1">
      <formula>$AE$2&lt;&gt;2</formula>
    </cfRule>
    <cfRule type="expression" dxfId="1887" priority="340" stopIfTrue="1">
      <formula>$AE$2&lt;&gt;2</formula>
    </cfRule>
  </conditionalFormatting>
  <conditionalFormatting sqref="R10:S10">
    <cfRule type="expression" dxfId="1886" priority="337" stopIfTrue="1">
      <formula>$AE$2&lt;&gt;2</formula>
    </cfRule>
    <cfRule type="expression" dxfId="1885" priority="338" stopIfTrue="1">
      <formula>$AE$2&lt;&gt;2</formula>
    </cfRule>
  </conditionalFormatting>
  <conditionalFormatting sqref="T10:U10">
    <cfRule type="expression" dxfId="1884" priority="335" stopIfTrue="1">
      <formula>$AE$2&lt;&gt;2</formula>
    </cfRule>
    <cfRule type="expression" dxfId="1883" priority="336" stopIfTrue="1">
      <formula>$AE$2&lt;&gt;2</formula>
    </cfRule>
  </conditionalFormatting>
  <conditionalFormatting sqref="B11:C11">
    <cfRule type="expression" dxfId="1882" priority="333" stopIfTrue="1">
      <formula>$AE$2&lt;&gt;2</formula>
    </cfRule>
    <cfRule type="expression" dxfId="1881" priority="334" stopIfTrue="1">
      <formula>$AE$2&lt;&gt;2</formula>
    </cfRule>
  </conditionalFormatting>
  <conditionalFormatting sqref="D11:E11">
    <cfRule type="expression" dxfId="1880" priority="331" stopIfTrue="1">
      <formula>$AE$2&lt;&gt;2</formula>
    </cfRule>
    <cfRule type="expression" dxfId="1879" priority="332" stopIfTrue="1">
      <formula>$AE$2&lt;&gt;2</formula>
    </cfRule>
  </conditionalFormatting>
  <conditionalFormatting sqref="F11:G11">
    <cfRule type="expression" dxfId="1878" priority="329" stopIfTrue="1">
      <formula>$AE$2&lt;&gt;2</formula>
    </cfRule>
    <cfRule type="expression" dxfId="1877" priority="330" stopIfTrue="1">
      <formula>$AE$2&lt;&gt;2</formula>
    </cfRule>
  </conditionalFormatting>
  <conditionalFormatting sqref="H11:I11">
    <cfRule type="expression" dxfId="1876" priority="327" stopIfTrue="1">
      <formula>$AE$2&lt;&gt;2</formula>
    </cfRule>
    <cfRule type="expression" dxfId="1875" priority="328" stopIfTrue="1">
      <formula>$AE$2&lt;&gt;2</formula>
    </cfRule>
  </conditionalFormatting>
  <conditionalFormatting sqref="J11:K11">
    <cfRule type="expression" dxfId="1874" priority="325" stopIfTrue="1">
      <formula>$AE$2&lt;&gt;2</formula>
    </cfRule>
    <cfRule type="expression" dxfId="1873" priority="326" stopIfTrue="1">
      <formula>$AE$2&lt;&gt;2</formula>
    </cfRule>
  </conditionalFormatting>
  <conditionalFormatting sqref="L11:M11">
    <cfRule type="expression" dxfId="1872" priority="323" stopIfTrue="1">
      <formula>$AE$2&lt;&gt;2</formula>
    </cfRule>
    <cfRule type="expression" dxfId="1871" priority="324" stopIfTrue="1">
      <formula>$AE$2&lt;&gt;2</formula>
    </cfRule>
  </conditionalFormatting>
  <conditionalFormatting sqref="N11:O11">
    <cfRule type="expression" dxfId="1870" priority="321" stopIfTrue="1">
      <formula>$AE$2&lt;&gt;2</formula>
    </cfRule>
    <cfRule type="expression" dxfId="1869" priority="322" stopIfTrue="1">
      <formula>$AE$2&lt;&gt;2</formula>
    </cfRule>
  </conditionalFormatting>
  <conditionalFormatting sqref="P11:Q11">
    <cfRule type="expression" dxfId="1868" priority="319" stopIfTrue="1">
      <formula>$AE$2&lt;&gt;2</formula>
    </cfRule>
    <cfRule type="expression" dxfId="1867" priority="320" stopIfTrue="1">
      <formula>$AE$2&lt;&gt;2</formula>
    </cfRule>
  </conditionalFormatting>
  <conditionalFormatting sqref="R11:S11">
    <cfRule type="expression" dxfId="1866" priority="317" stopIfTrue="1">
      <formula>$AE$2&lt;&gt;2</formula>
    </cfRule>
    <cfRule type="expression" dxfId="1865" priority="318" stopIfTrue="1">
      <formula>$AE$2&lt;&gt;2</formula>
    </cfRule>
  </conditionalFormatting>
  <conditionalFormatting sqref="T11:U11">
    <cfRule type="expression" dxfId="1864" priority="315" stopIfTrue="1">
      <formula>$AE$2&lt;&gt;2</formula>
    </cfRule>
    <cfRule type="expression" dxfId="1863" priority="316" stopIfTrue="1">
      <formula>$AE$2&lt;&gt;2</formula>
    </cfRule>
  </conditionalFormatting>
  <conditionalFormatting sqref="B12:C12">
    <cfRule type="expression" dxfId="1862" priority="313" stopIfTrue="1">
      <formula>$AE$2&lt;&gt;2</formula>
    </cfRule>
    <cfRule type="expression" dxfId="1861" priority="314" stopIfTrue="1">
      <formula>$AE$2&lt;&gt;2</formula>
    </cfRule>
  </conditionalFormatting>
  <conditionalFormatting sqref="D12:E12">
    <cfRule type="expression" dxfId="1860" priority="311" stopIfTrue="1">
      <formula>$AE$2&lt;&gt;2</formula>
    </cfRule>
    <cfRule type="expression" dxfId="1859" priority="312" stopIfTrue="1">
      <formula>$AE$2&lt;&gt;2</formula>
    </cfRule>
  </conditionalFormatting>
  <conditionalFormatting sqref="F12:G12">
    <cfRule type="expression" dxfId="1858" priority="309" stopIfTrue="1">
      <formula>$AE$2&lt;&gt;2</formula>
    </cfRule>
    <cfRule type="expression" dxfId="1857" priority="310" stopIfTrue="1">
      <formula>$AE$2&lt;&gt;2</formula>
    </cfRule>
  </conditionalFormatting>
  <conditionalFormatting sqref="H12:I12">
    <cfRule type="expression" dxfId="1856" priority="307" stopIfTrue="1">
      <formula>$AE$2&lt;&gt;2</formula>
    </cfRule>
    <cfRule type="expression" dxfId="1855" priority="308" stopIfTrue="1">
      <formula>$AE$2&lt;&gt;2</formula>
    </cfRule>
  </conditionalFormatting>
  <conditionalFormatting sqref="J12:K12">
    <cfRule type="expression" dxfId="1854" priority="305" stopIfTrue="1">
      <formula>$AE$2&lt;&gt;2</formula>
    </cfRule>
    <cfRule type="expression" dxfId="1853" priority="306" stopIfTrue="1">
      <formula>$AE$2&lt;&gt;2</formula>
    </cfRule>
  </conditionalFormatting>
  <conditionalFormatting sqref="L12:M12">
    <cfRule type="expression" dxfId="1852" priority="303" stopIfTrue="1">
      <formula>$AE$2&lt;&gt;2</formula>
    </cfRule>
    <cfRule type="expression" dxfId="1851" priority="304" stopIfTrue="1">
      <formula>$AE$2&lt;&gt;2</formula>
    </cfRule>
  </conditionalFormatting>
  <conditionalFormatting sqref="N12:O12">
    <cfRule type="expression" dxfId="1850" priority="301" stopIfTrue="1">
      <formula>$AE$2&lt;&gt;2</formula>
    </cfRule>
    <cfRule type="expression" dxfId="1849" priority="302" stopIfTrue="1">
      <formula>$AE$2&lt;&gt;2</formula>
    </cfRule>
  </conditionalFormatting>
  <conditionalFormatting sqref="P12:Q12">
    <cfRule type="expression" dxfId="1848" priority="299" stopIfTrue="1">
      <formula>$AE$2&lt;&gt;2</formula>
    </cfRule>
    <cfRule type="expression" dxfId="1847" priority="300" stopIfTrue="1">
      <formula>$AE$2&lt;&gt;2</formula>
    </cfRule>
  </conditionalFormatting>
  <conditionalFormatting sqref="R12:S12">
    <cfRule type="expression" dxfId="1846" priority="297" stopIfTrue="1">
      <formula>$AE$2&lt;&gt;2</formula>
    </cfRule>
    <cfRule type="expression" dxfId="1845" priority="298" stopIfTrue="1">
      <formula>$AE$2&lt;&gt;2</formula>
    </cfRule>
  </conditionalFormatting>
  <conditionalFormatting sqref="T12:U12">
    <cfRule type="expression" dxfId="1844" priority="295" stopIfTrue="1">
      <formula>$AE$2&lt;&gt;2</formula>
    </cfRule>
    <cfRule type="expression" dxfId="1843" priority="296" stopIfTrue="1">
      <formula>$AE$2&lt;&gt;2</formula>
    </cfRule>
  </conditionalFormatting>
  <conditionalFormatting sqref="B13:C13">
    <cfRule type="expression" dxfId="1842" priority="293" stopIfTrue="1">
      <formula>$AE$2&lt;&gt;2</formula>
    </cfRule>
    <cfRule type="expression" dxfId="1841" priority="294" stopIfTrue="1">
      <formula>$AE$2&lt;&gt;2</formula>
    </cfRule>
  </conditionalFormatting>
  <conditionalFormatting sqref="D13:E13">
    <cfRule type="expression" dxfId="1840" priority="291" stopIfTrue="1">
      <formula>$AE$2&lt;&gt;2</formula>
    </cfRule>
    <cfRule type="expression" dxfId="1839" priority="292" stopIfTrue="1">
      <formula>$AE$2&lt;&gt;2</formula>
    </cfRule>
  </conditionalFormatting>
  <conditionalFormatting sqref="F13:G13">
    <cfRule type="expression" dxfId="1838" priority="289" stopIfTrue="1">
      <formula>$AE$2&lt;&gt;2</formula>
    </cfRule>
    <cfRule type="expression" dxfId="1837" priority="290" stopIfTrue="1">
      <formula>$AE$2&lt;&gt;2</formula>
    </cfRule>
  </conditionalFormatting>
  <conditionalFormatting sqref="H13:I13">
    <cfRule type="expression" dxfId="1836" priority="287" stopIfTrue="1">
      <formula>$AE$2&lt;&gt;2</formula>
    </cfRule>
    <cfRule type="expression" dxfId="1835" priority="288" stopIfTrue="1">
      <formula>$AE$2&lt;&gt;2</formula>
    </cfRule>
  </conditionalFormatting>
  <conditionalFormatting sqref="J13:K13">
    <cfRule type="expression" dxfId="1834" priority="285" stopIfTrue="1">
      <formula>$AE$2&lt;&gt;2</formula>
    </cfRule>
    <cfRule type="expression" dxfId="1833" priority="286" stopIfTrue="1">
      <formula>$AE$2&lt;&gt;2</formula>
    </cfRule>
  </conditionalFormatting>
  <conditionalFormatting sqref="L13:M13">
    <cfRule type="expression" dxfId="1832" priority="283" stopIfTrue="1">
      <formula>$AE$2&lt;&gt;2</formula>
    </cfRule>
    <cfRule type="expression" dxfId="1831" priority="284" stopIfTrue="1">
      <formula>$AE$2&lt;&gt;2</formula>
    </cfRule>
  </conditionalFormatting>
  <conditionalFormatting sqref="N13:O13">
    <cfRule type="expression" dxfId="1830" priority="281" stopIfTrue="1">
      <formula>$AE$2&lt;&gt;2</formula>
    </cfRule>
    <cfRule type="expression" dxfId="1829" priority="282" stopIfTrue="1">
      <formula>$AE$2&lt;&gt;2</formula>
    </cfRule>
  </conditionalFormatting>
  <conditionalFormatting sqref="P13:Q13">
    <cfRule type="expression" dxfId="1828" priority="279" stopIfTrue="1">
      <formula>$AE$2&lt;&gt;2</formula>
    </cfRule>
    <cfRule type="expression" dxfId="1827" priority="280" stopIfTrue="1">
      <formula>$AE$2&lt;&gt;2</formula>
    </cfRule>
  </conditionalFormatting>
  <conditionalFormatting sqref="R13:S13">
    <cfRule type="expression" dxfId="1826" priority="277" stopIfTrue="1">
      <formula>$AE$2&lt;&gt;2</formula>
    </cfRule>
    <cfRule type="expression" dxfId="1825" priority="278" stopIfTrue="1">
      <formula>$AE$2&lt;&gt;2</formula>
    </cfRule>
  </conditionalFormatting>
  <conditionalFormatting sqref="T13:U13">
    <cfRule type="expression" dxfId="1824" priority="275" stopIfTrue="1">
      <formula>$AE$2&lt;&gt;2</formula>
    </cfRule>
    <cfRule type="expression" dxfId="1823" priority="276" stopIfTrue="1">
      <formula>$AE$2&lt;&gt;2</formula>
    </cfRule>
  </conditionalFormatting>
  <conditionalFormatting sqref="B14:C14">
    <cfRule type="expression" dxfId="1822" priority="273" stopIfTrue="1">
      <formula>$AE$2&lt;&gt;2</formula>
    </cfRule>
    <cfRule type="expression" dxfId="1821" priority="274" stopIfTrue="1">
      <formula>$AE$2&lt;&gt;2</formula>
    </cfRule>
  </conditionalFormatting>
  <conditionalFormatting sqref="D14:E14">
    <cfRule type="expression" dxfId="1820" priority="271" stopIfTrue="1">
      <formula>$AE$2&lt;&gt;2</formula>
    </cfRule>
    <cfRule type="expression" dxfId="1819" priority="272" stopIfTrue="1">
      <formula>$AE$2&lt;&gt;2</formula>
    </cfRule>
  </conditionalFormatting>
  <conditionalFormatting sqref="F14:G14">
    <cfRule type="expression" dxfId="1818" priority="269" stopIfTrue="1">
      <formula>$AE$2&lt;&gt;2</formula>
    </cfRule>
    <cfRule type="expression" dxfId="1817" priority="270" stopIfTrue="1">
      <formula>$AE$2&lt;&gt;2</formula>
    </cfRule>
  </conditionalFormatting>
  <conditionalFormatting sqref="H14:I14">
    <cfRule type="expression" dxfId="1816" priority="267" stopIfTrue="1">
      <formula>$AE$2&lt;&gt;2</formula>
    </cfRule>
    <cfRule type="expression" dxfId="1815" priority="268" stopIfTrue="1">
      <formula>$AE$2&lt;&gt;2</formula>
    </cfRule>
  </conditionalFormatting>
  <conditionalFormatting sqref="J14:K14">
    <cfRule type="expression" dxfId="1814" priority="265" stopIfTrue="1">
      <formula>$AE$2&lt;&gt;2</formula>
    </cfRule>
    <cfRule type="expression" dxfId="1813" priority="266" stopIfTrue="1">
      <formula>$AE$2&lt;&gt;2</formula>
    </cfRule>
  </conditionalFormatting>
  <conditionalFormatting sqref="L14:M14">
    <cfRule type="expression" dxfId="1812" priority="263" stopIfTrue="1">
      <formula>$AE$2&lt;&gt;2</formula>
    </cfRule>
    <cfRule type="expression" dxfId="1811" priority="264" stopIfTrue="1">
      <formula>$AE$2&lt;&gt;2</formula>
    </cfRule>
  </conditionalFormatting>
  <conditionalFormatting sqref="N14:O14">
    <cfRule type="expression" dxfId="1810" priority="262" stopIfTrue="1">
      <formula>$AE$2&lt;&gt;2</formula>
    </cfRule>
  </conditionalFormatting>
  <conditionalFormatting sqref="N14:O14">
    <cfRule type="expression" dxfId="1809" priority="261" stopIfTrue="1">
      <formula>$AE$2&lt;&gt;2</formula>
    </cfRule>
  </conditionalFormatting>
  <conditionalFormatting sqref="P14:Q14">
    <cfRule type="expression" dxfId="1808" priority="260" stopIfTrue="1">
      <formula>$AE$2&lt;&gt;2</formula>
    </cfRule>
  </conditionalFormatting>
  <conditionalFormatting sqref="P14:Q14">
    <cfRule type="expression" dxfId="1807" priority="259" stopIfTrue="1">
      <formula>$AE$2&lt;&gt;2</formula>
    </cfRule>
  </conditionalFormatting>
  <conditionalFormatting sqref="R14:S14">
    <cfRule type="expression" dxfId="1806" priority="258" stopIfTrue="1">
      <formula>$AE$2&lt;&gt;2</formula>
    </cfRule>
  </conditionalFormatting>
  <conditionalFormatting sqref="R14:S14">
    <cfRule type="expression" dxfId="1805" priority="257" stopIfTrue="1">
      <formula>$AE$2&lt;&gt;2</formula>
    </cfRule>
  </conditionalFormatting>
  <conditionalFormatting sqref="T14:U14">
    <cfRule type="expression" dxfId="1804" priority="256" stopIfTrue="1">
      <formula>$AE$2&lt;&gt;2</formula>
    </cfRule>
  </conditionalFormatting>
  <conditionalFormatting sqref="T14:U14">
    <cfRule type="expression" dxfId="1803" priority="255" stopIfTrue="1">
      <formula>$AE$2&lt;&gt;2</formula>
    </cfRule>
  </conditionalFormatting>
  <conditionalFormatting sqref="B15:C15">
    <cfRule type="expression" dxfId="1802" priority="253" stopIfTrue="1">
      <formula>$AE$2&lt;&gt;2</formula>
    </cfRule>
    <cfRule type="expression" dxfId="1801" priority="254" stopIfTrue="1">
      <formula>$AE$2&lt;&gt;2</formula>
    </cfRule>
  </conditionalFormatting>
  <conditionalFormatting sqref="D15:E15">
    <cfRule type="expression" dxfId="1800" priority="251" stopIfTrue="1">
      <formula>$AE$2&lt;&gt;2</formula>
    </cfRule>
    <cfRule type="expression" dxfId="1799" priority="252" stopIfTrue="1">
      <formula>$AE$2&lt;&gt;2</formula>
    </cfRule>
  </conditionalFormatting>
  <conditionalFormatting sqref="F15:G15">
    <cfRule type="expression" dxfId="1798" priority="249" stopIfTrue="1">
      <formula>$AE$2&lt;&gt;2</formula>
    </cfRule>
    <cfRule type="expression" dxfId="1797" priority="250" stopIfTrue="1">
      <formula>$AE$2&lt;&gt;2</formula>
    </cfRule>
  </conditionalFormatting>
  <conditionalFormatting sqref="H15:I15">
    <cfRule type="expression" dxfId="1796" priority="247" stopIfTrue="1">
      <formula>$AE$2&lt;&gt;2</formula>
    </cfRule>
    <cfRule type="expression" dxfId="1795" priority="248" stopIfTrue="1">
      <formula>$AE$2&lt;&gt;2</formula>
    </cfRule>
  </conditionalFormatting>
  <conditionalFormatting sqref="J15:K15">
    <cfRule type="expression" dxfId="1794" priority="245" stopIfTrue="1">
      <formula>$AE$2&lt;&gt;2</formula>
    </cfRule>
    <cfRule type="expression" dxfId="1793" priority="246" stopIfTrue="1">
      <formula>$AE$2&lt;&gt;2</formula>
    </cfRule>
  </conditionalFormatting>
  <conditionalFormatting sqref="L15:M15">
    <cfRule type="expression" dxfId="1792" priority="243" stopIfTrue="1">
      <formula>$AE$2&lt;&gt;2</formula>
    </cfRule>
    <cfRule type="expression" dxfId="1791" priority="244" stopIfTrue="1">
      <formula>$AE$2&lt;&gt;2</formula>
    </cfRule>
  </conditionalFormatting>
  <conditionalFormatting sqref="N15:O15">
    <cfRule type="expression" dxfId="1790" priority="241" stopIfTrue="1">
      <formula>$AE$2&lt;&gt;2</formula>
    </cfRule>
    <cfRule type="expression" dxfId="1789" priority="242" stopIfTrue="1">
      <formula>$AE$2&lt;&gt;2</formula>
    </cfRule>
  </conditionalFormatting>
  <conditionalFormatting sqref="P15:Q15">
    <cfRule type="expression" dxfId="1788" priority="239" stopIfTrue="1">
      <formula>$AE$2&lt;&gt;2</formula>
    </cfRule>
    <cfRule type="expression" dxfId="1787" priority="240" stopIfTrue="1">
      <formula>$AE$2&lt;&gt;2</formula>
    </cfRule>
  </conditionalFormatting>
  <conditionalFormatting sqref="R15:S15">
    <cfRule type="expression" dxfId="1786" priority="237" stopIfTrue="1">
      <formula>$AE$2&lt;&gt;2</formula>
    </cfRule>
    <cfRule type="expression" dxfId="1785" priority="238" stopIfTrue="1">
      <formula>$AE$2&lt;&gt;2</formula>
    </cfRule>
  </conditionalFormatting>
  <conditionalFormatting sqref="T15:U15">
    <cfRule type="expression" dxfId="1784" priority="235" stopIfTrue="1">
      <formula>$AE$2&lt;&gt;2</formula>
    </cfRule>
    <cfRule type="expression" dxfId="1783" priority="236" stopIfTrue="1">
      <formula>$AE$2&lt;&gt;2</formula>
    </cfRule>
  </conditionalFormatting>
  <conditionalFormatting sqref="B16:C16">
    <cfRule type="expression" dxfId="1782" priority="233" stopIfTrue="1">
      <formula>$AE$2&lt;&gt;2</formula>
    </cfRule>
    <cfRule type="expression" dxfId="1781" priority="234" stopIfTrue="1">
      <formula>$AE$2&lt;&gt;2</formula>
    </cfRule>
  </conditionalFormatting>
  <conditionalFormatting sqref="D16:E16">
    <cfRule type="expression" dxfId="1780" priority="231" stopIfTrue="1">
      <formula>$AE$2&lt;&gt;2</formula>
    </cfRule>
    <cfRule type="expression" dxfId="1779" priority="232" stopIfTrue="1">
      <formula>$AE$2&lt;&gt;2</formula>
    </cfRule>
  </conditionalFormatting>
  <conditionalFormatting sqref="F16:G16">
    <cfRule type="expression" dxfId="1778" priority="229" stopIfTrue="1">
      <formula>$AE$2&lt;&gt;2</formula>
    </cfRule>
    <cfRule type="expression" dxfId="1777" priority="230" stopIfTrue="1">
      <formula>$AE$2&lt;&gt;2</formula>
    </cfRule>
  </conditionalFormatting>
  <conditionalFormatting sqref="H16:I16">
    <cfRule type="expression" dxfId="1776" priority="227" stopIfTrue="1">
      <formula>$AE$2&lt;&gt;2</formula>
    </cfRule>
    <cfRule type="expression" dxfId="1775" priority="228" stopIfTrue="1">
      <formula>$AE$2&lt;&gt;2</formula>
    </cfRule>
  </conditionalFormatting>
  <conditionalFormatting sqref="J16:K16">
    <cfRule type="expression" dxfId="1774" priority="225" stopIfTrue="1">
      <formula>$AE$2&lt;&gt;2</formula>
    </cfRule>
    <cfRule type="expression" dxfId="1773" priority="226" stopIfTrue="1">
      <formula>$AE$2&lt;&gt;2</formula>
    </cfRule>
  </conditionalFormatting>
  <conditionalFormatting sqref="L16:M16">
    <cfRule type="expression" dxfId="1772" priority="223" stopIfTrue="1">
      <formula>$AE$2&lt;&gt;2</formula>
    </cfRule>
    <cfRule type="expression" dxfId="1771" priority="224" stopIfTrue="1">
      <formula>$AE$2&lt;&gt;2</formula>
    </cfRule>
  </conditionalFormatting>
  <conditionalFormatting sqref="N16:O16">
    <cfRule type="expression" dxfId="1770" priority="221" stopIfTrue="1">
      <formula>$AE$2&lt;&gt;2</formula>
    </cfRule>
    <cfRule type="expression" dxfId="1769" priority="222" stopIfTrue="1">
      <formula>$AE$2&lt;&gt;2</formula>
    </cfRule>
  </conditionalFormatting>
  <conditionalFormatting sqref="P16:Q16">
    <cfRule type="expression" dxfId="1768" priority="219" stopIfTrue="1">
      <formula>$AE$2&lt;&gt;2</formula>
    </cfRule>
    <cfRule type="expression" dxfId="1767" priority="220" stopIfTrue="1">
      <formula>$AE$2&lt;&gt;2</formula>
    </cfRule>
  </conditionalFormatting>
  <conditionalFormatting sqref="R16:S16">
    <cfRule type="expression" dxfId="1766" priority="217" stopIfTrue="1">
      <formula>$AE$2&lt;&gt;2</formula>
    </cfRule>
    <cfRule type="expression" dxfId="1765" priority="218" stopIfTrue="1">
      <formula>$AE$2&lt;&gt;2</formula>
    </cfRule>
  </conditionalFormatting>
  <conditionalFormatting sqref="T16:U16">
    <cfRule type="expression" dxfId="1764" priority="215" stopIfTrue="1">
      <formula>$AE$2&lt;&gt;2</formula>
    </cfRule>
    <cfRule type="expression" dxfId="1763" priority="216" stopIfTrue="1">
      <formula>$AE$2&lt;&gt;2</formula>
    </cfRule>
  </conditionalFormatting>
  <conditionalFormatting sqref="B17:C17">
    <cfRule type="expression" dxfId="1762" priority="213" stopIfTrue="1">
      <formula>$AE$2&lt;&gt;2</formula>
    </cfRule>
    <cfRule type="expression" dxfId="1761" priority="214" stopIfTrue="1">
      <formula>$AE$2&lt;&gt;2</formula>
    </cfRule>
  </conditionalFormatting>
  <conditionalFormatting sqref="D17:E17">
    <cfRule type="expression" dxfId="1760" priority="211" stopIfTrue="1">
      <formula>$AE$2&lt;&gt;2</formula>
    </cfRule>
    <cfRule type="expression" dxfId="1759" priority="212" stopIfTrue="1">
      <formula>$AE$2&lt;&gt;2</formula>
    </cfRule>
  </conditionalFormatting>
  <conditionalFormatting sqref="F17:G17">
    <cfRule type="expression" dxfId="1758" priority="209" stopIfTrue="1">
      <formula>$AE$2&lt;&gt;2</formula>
    </cfRule>
    <cfRule type="expression" dxfId="1757" priority="210" stopIfTrue="1">
      <formula>$AE$2&lt;&gt;2</formula>
    </cfRule>
  </conditionalFormatting>
  <conditionalFormatting sqref="H17:I17">
    <cfRule type="expression" dxfId="1756" priority="207" stopIfTrue="1">
      <formula>$AE$2&lt;&gt;2</formula>
    </cfRule>
    <cfRule type="expression" dxfId="1755" priority="208" stopIfTrue="1">
      <formula>$AE$2&lt;&gt;2</formula>
    </cfRule>
  </conditionalFormatting>
  <conditionalFormatting sqref="J17:K17">
    <cfRule type="expression" dxfId="1754" priority="206" stopIfTrue="1">
      <formula>$AE$2&lt;&gt;2</formula>
    </cfRule>
  </conditionalFormatting>
  <conditionalFormatting sqref="J17:K17">
    <cfRule type="expression" dxfId="1753" priority="205" stopIfTrue="1">
      <formula>$AE$2&lt;&gt;2</formula>
    </cfRule>
  </conditionalFormatting>
  <conditionalFormatting sqref="L17:M17">
    <cfRule type="expression" dxfId="1752" priority="204" stopIfTrue="1">
      <formula>$AE$2&lt;&gt;2</formula>
    </cfRule>
  </conditionalFormatting>
  <conditionalFormatting sqref="L17:M17">
    <cfRule type="expression" dxfId="1751" priority="203" stopIfTrue="1">
      <formula>$AE$2&lt;&gt;2</formula>
    </cfRule>
  </conditionalFormatting>
  <conditionalFormatting sqref="N17:O17">
    <cfRule type="expression" dxfId="1750" priority="202" stopIfTrue="1">
      <formula>$AE$2&lt;&gt;2</formula>
    </cfRule>
  </conditionalFormatting>
  <conditionalFormatting sqref="N17:O17">
    <cfRule type="expression" dxfId="1749" priority="201" stopIfTrue="1">
      <formula>$AE$2&lt;&gt;2</formula>
    </cfRule>
  </conditionalFormatting>
  <conditionalFormatting sqref="P17:Q17">
    <cfRule type="expression" dxfId="1748" priority="200" stopIfTrue="1">
      <formula>$AE$2&lt;&gt;2</formula>
    </cfRule>
  </conditionalFormatting>
  <conditionalFormatting sqref="P17:Q17">
    <cfRule type="expression" dxfId="1747" priority="199" stopIfTrue="1">
      <formula>$AE$2&lt;&gt;2</formula>
    </cfRule>
  </conditionalFormatting>
  <conditionalFormatting sqref="R17:S17">
    <cfRule type="expression" dxfId="1746" priority="198" stopIfTrue="1">
      <formula>$AE$2&lt;&gt;2</formula>
    </cfRule>
  </conditionalFormatting>
  <conditionalFormatting sqref="R17:S17">
    <cfRule type="expression" dxfId="1745" priority="197" stopIfTrue="1">
      <formula>$AE$2&lt;&gt;2</formula>
    </cfRule>
  </conditionalFormatting>
  <conditionalFormatting sqref="T17:U17">
    <cfRule type="expression" dxfId="1744" priority="196" stopIfTrue="1">
      <formula>$AE$2&lt;&gt;2</formula>
    </cfRule>
  </conditionalFormatting>
  <conditionalFormatting sqref="T17:U17">
    <cfRule type="expression" dxfId="1743" priority="195" stopIfTrue="1">
      <formula>$AE$2&lt;&gt;2</formula>
    </cfRule>
  </conditionalFormatting>
  <conditionalFormatting sqref="B18:C18">
    <cfRule type="expression" dxfId="1742" priority="193" stopIfTrue="1">
      <formula>$AE$2&lt;&gt;2</formula>
    </cfRule>
    <cfRule type="expression" dxfId="1741" priority="194" stopIfTrue="1">
      <formula>$AE$2&lt;&gt;2</formula>
    </cfRule>
  </conditionalFormatting>
  <conditionalFormatting sqref="D18:E18">
    <cfRule type="expression" dxfId="1740" priority="191" stopIfTrue="1">
      <formula>$AE$2&lt;&gt;2</formula>
    </cfRule>
    <cfRule type="expression" dxfId="1739" priority="192" stopIfTrue="1">
      <formula>$AE$2&lt;&gt;2</formula>
    </cfRule>
  </conditionalFormatting>
  <conditionalFormatting sqref="F18:G18">
    <cfRule type="expression" dxfId="1738" priority="190" stopIfTrue="1">
      <formula>$AE$2&lt;&gt;2</formula>
    </cfRule>
  </conditionalFormatting>
  <conditionalFormatting sqref="F18:G18">
    <cfRule type="expression" dxfId="1737" priority="189" stopIfTrue="1">
      <formula>$AE$2&lt;&gt;2</formula>
    </cfRule>
  </conditionalFormatting>
  <conditionalFormatting sqref="H18:I18">
    <cfRule type="expression" dxfId="1736" priority="188" stopIfTrue="1">
      <formula>$AE$2&lt;&gt;2</formula>
    </cfRule>
  </conditionalFormatting>
  <conditionalFormatting sqref="H18:I18">
    <cfRule type="expression" dxfId="1735" priority="187" stopIfTrue="1">
      <formula>$AE$2&lt;&gt;2</formula>
    </cfRule>
  </conditionalFormatting>
  <conditionalFormatting sqref="J18:K18">
    <cfRule type="expression" dxfId="1734" priority="186" stopIfTrue="1">
      <formula>$AE$2&lt;&gt;2</formula>
    </cfRule>
  </conditionalFormatting>
  <conditionalFormatting sqref="J18:K18">
    <cfRule type="expression" dxfId="1733" priority="185" stopIfTrue="1">
      <formula>$AE$2&lt;&gt;2</formula>
    </cfRule>
  </conditionalFormatting>
  <conditionalFormatting sqref="L18:M18">
    <cfRule type="expression" dxfId="1732" priority="184" stopIfTrue="1">
      <formula>$AE$2&lt;&gt;2</formula>
    </cfRule>
  </conditionalFormatting>
  <conditionalFormatting sqref="L18:M18">
    <cfRule type="expression" dxfId="1731" priority="183" stopIfTrue="1">
      <formula>$AE$2&lt;&gt;2</formula>
    </cfRule>
  </conditionalFormatting>
  <conditionalFormatting sqref="N18:O18">
    <cfRule type="expression" dxfId="1730" priority="182" stopIfTrue="1">
      <formula>$AE$2&lt;&gt;2</formula>
    </cfRule>
  </conditionalFormatting>
  <conditionalFormatting sqref="N18:O18">
    <cfRule type="expression" dxfId="1729" priority="181" stopIfTrue="1">
      <formula>$AE$2&lt;&gt;2</formula>
    </cfRule>
  </conditionalFormatting>
  <conditionalFormatting sqref="P18:Q18">
    <cfRule type="expression" dxfId="1728" priority="180" stopIfTrue="1">
      <formula>$AE$2&lt;&gt;2</formula>
    </cfRule>
  </conditionalFormatting>
  <conditionalFormatting sqref="P18:Q18">
    <cfRule type="expression" dxfId="1727" priority="179" stopIfTrue="1">
      <formula>$AE$2&lt;&gt;2</formula>
    </cfRule>
  </conditionalFormatting>
  <conditionalFormatting sqref="R18:S18">
    <cfRule type="expression" dxfId="1726" priority="178" stopIfTrue="1">
      <formula>$AE$2&lt;&gt;2</formula>
    </cfRule>
  </conditionalFormatting>
  <conditionalFormatting sqref="R18:S18">
    <cfRule type="expression" dxfId="1725" priority="177" stopIfTrue="1">
      <formula>$AE$2&lt;&gt;2</formula>
    </cfRule>
  </conditionalFormatting>
  <conditionalFormatting sqref="T18:U18">
    <cfRule type="expression" dxfId="1724" priority="176" stopIfTrue="1">
      <formula>$AE$2&lt;&gt;2</formula>
    </cfRule>
  </conditionalFormatting>
  <conditionalFormatting sqref="T18:U18">
    <cfRule type="expression" dxfId="1723" priority="175" stopIfTrue="1">
      <formula>$AE$2&lt;&gt;2</formula>
    </cfRule>
  </conditionalFormatting>
  <conditionalFormatting sqref="B19:C19">
    <cfRule type="expression" dxfId="1722" priority="173" stopIfTrue="1">
      <formula>$AE$2&lt;&gt;2</formula>
    </cfRule>
    <cfRule type="expression" dxfId="1721" priority="174" stopIfTrue="1">
      <formula>$AE$2&lt;&gt;2</formula>
    </cfRule>
  </conditionalFormatting>
  <conditionalFormatting sqref="D19:E19">
    <cfRule type="expression" dxfId="1720" priority="171" stopIfTrue="1">
      <formula>$AE$2&lt;&gt;2</formula>
    </cfRule>
    <cfRule type="expression" dxfId="1719" priority="172" stopIfTrue="1">
      <formula>$AE$2&lt;&gt;2</formula>
    </cfRule>
  </conditionalFormatting>
  <conditionalFormatting sqref="F19:G19">
    <cfRule type="expression" dxfId="1718" priority="170" stopIfTrue="1">
      <formula>$AE$2&lt;&gt;2</formula>
    </cfRule>
  </conditionalFormatting>
  <conditionalFormatting sqref="F19:G19">
    <cfRule type="expression" dxfId="1717" priority="169" stopIfTrue="1">
      <formula>$AE$2&lt;&gt;2</formula>
    </cfRule>
  </conditionalFormatting>
  <conditionalFormatting sqref="H19:I19">
    <cfRule type="expression" dxfId="1716" priority="168" stopIfTrue="1">
      <formula>$AE$2&lt;&gt;2</formula>
    </cfRule>
  </conditionalFormatting>
  <conditionalFormatting sqref="H19:I19">
    <cfRule type="expression" dxfId="1715" priority="167" stopIfTrue="1">
      <formula>$AE$2&lt;&gt;2</formula>
    </cfRule>
  </conditionalFormatting>
  <conditionalFormatting sqref="J19:K19">
    <cfRule type="expression" dxfId="1714" priority="166" stopIfTrue="1">
      <formula>$AE$2&lt;&gt;2</formula>
    </cfRule>
  </conditionalFormatting>
  <conditionalFormatting sqref="J19:K19">
    <cfRule type="expression" dxfId="1713" priority="165" stopIfTrue="1">
      <formula>$AE$2&lt;&gt;2</formula>
    </cfRule>
  </conditionalFormatting>
  <conditionalFormatting sqref="L19:M19">
    <cfRule type="expression" dxfId="1712" priority="164" stopIfTrue="1">
      <formula>$AE$2&lt;&gt;2</formula>
    </cfRule>
  </conditionalFormatting>
  <conditionalFormatting sqref="L19:M19">
    <cfRule type="expression" dxfId="1711" priority="163" stopIfTrue="1">
      <formula>$AE$2&lt;&gt;2</formula>
    </cfRule>
  </conditionalFormatting>
  <conditionalFormatting sqref="N19:O19">
    <cfRule type="expression" dxfId="1710" priority="162" stopIfTrue="1">
      <formula>$AE$2&lt;&gt;2</formula>
    </cfRule>
  </conditionalFormatting>
  <conditionalFormatting sqref="N19:O19">
    <cfRule type="expression" dxfId="1709" priority="161" stopIfTrue="1">
      <formula>$AE$2&lt;&gt;2</formula>
    </cfRule>
  </conditionalFormatting>
  <conditionalFormatting sqref="P19:Q19">
    <cfRule type="expression" dxfId="1708" priority="160" stopIfTrue="1">
      <formula>$AE$2&lt;&gt;2</formula>
    </cfRule>
  </conditionalFormatting>
  <conditionalFormatting sqref="P19:Q19">
    <cfRule type="expression" dxfId="1707" priority="159" stopIfTrue="1">
      <formula>$AE$2&lt;&gt;2</formula>
    </cfRule>
  </conditionalFormatting>
  <conditionalFormatting sqref="R19:S19">
    <cfRule type="expression" dxfId="1706" priority="158" stopIfTrue="1">
      <formula>$AE$2&lt;&gt;2</formula>
    </cfRule>
  </conditionalFormatting>
  <conditionalFormatting sqref="R19:S19">
    <cfRule type="expression" dxfId="1705" priority="157" stopIfTrue="1">
      <formula>$AE$2&lt;&gt;2</formula>
    </cfRule>
  </conditionalFormatting>
  <conditionalFormatting sqref="T19:U19">
    <cfRule type="expression" dxfId="1704" priority="156" stopIfTrue="1">
      <formula>$AE$2&lt;&gt;2</formula>
    </cfRule>
  </conditionalFormatting>
  <conditionalFormatting sqref="T19:U19">
    <cfRule type="expression" dxfId="1703" priority="155" stopIfTrue="1">
      <formula>$AE$2&lt;&gt;2</formula>
    </cfRule>
  </conditionalFormatting>
  <conditionalFormatting sqref="J26:M26">
    <cfRule type="expression" dxfId="1702" priority="154" stopIfTrue="1">
      <formula>$AE$2&lt;&gt;2</formula>
    </cfRule>
  </conditionalFormatting>
  <conditionalFormatting sqref="J26:M26">
    <cfRule type="expression" dxfId="1701" priority="153" stopIfTrue="1">
      <formula>$AE$2&lt;&gt;2</formula>
    </cfRule>
  </conditionalFormatting>
  <conditionalFormatting sqref="J26:M26">
    <cfRule type="expression" dxfId="1700" priority="152" stopIfTrue="1">
      <formula>$AE$2&lt;&gt;2</formula>
    </cfRule>
  </conditionalFormatting>
  <conditionalFormatting sqref="J26:M26">
    <cfRule type="expression" dxfId="1699" priority="151" stopIfTrue="1">
      <formula>$AE$2&lt;&gt;2</formula>
    </cfRule>
  </conditionalFormatting>
  <conditionalFormatting sqref="N26:O26">
    <cfRule type="expression" dxfId="1698" priority="150" stopIfTrue="1">
      <formula>$AE$2&lt;&gt;2</formula>
    </cfRule>
  </conditionalFormatting>
  <conditionalFormatting sqref="N26:O26">
    <cfRule type="expression" dxfId="1697" priority="149" stopIfTrue="1">
      <formula>$AE$2&lt;&gt;2</formula>
    </cfRule>
  </conditionalFormatting>
  <conditionalFormatting sqref="P26:Q26">
    <cfRule type="expression" dxfId="1696" priority="148" stopIfTrue="1">
      <formula>$AE$2&lt;&gt;2</formula>
    </cfRule>
  </conditionalFormatting>
  <conditionalFormatting sqref="P26:Q26">
    <cfRule type="expression" dxfId="1695" priority="147" stopIfTrue="1">
      <formula>$AE$2&lt;&gt;2</formula>
    </cfRule>
  </conditionalFormatting>
  <conditionalFormatting sqref="R26:S26">
    <cfRule type="expression" dxfId="1694" priority="146" stopIfTrue="1">
      <formula>$AE$2&lt;&gt;2</formula>
    </cfRule>
  </conditionalFormatting>
  <conditionalFormatting sqref="R26:S26">
    <cfRule type="expression" dxfId="1693" priority="145" stopIfTrue="1">
      <formula>$AE$2&lt;&gt;2</formula>
    </cfRule>
  </conditionalFormatting>
  <conditionalFormatting sqref="T26:U26">
    <cfRule type="expression" dxfId="1692" priority="144" stopIfTrue="1">
      <formula>$AE$2&lt;&gt;2</formula>
    </cfRule>
  </conditionalFormatting>
  <conditionalFormatting sqref="T26:U26">
    <cfRule type="expression" dxfId="1691" priority="143" stopIfTrue="1">
      <formula>$AE$2&lt;&gt;2</formula>
    </cfRule>
  </conditionalFormatting>
  <conditionalFormatting sqref="J27:M27">
    <cfRule type="expression" dxfId="1690" priority="142" stopIfTrue="1">
      <formula>$AE$2&lt;&gt;2</formula>
    </cfRule>
  </conditionalFormatting>
  <conditionalFormatting sqref="J27:M27">
    <cfRule type="expression" dxfId="1689" priority="141" stopIfTrue="1">
      <formula>$AE$2&lt;&gt;2</formula>
    </cfRule>
  </conditionalFormatting>
  <conditionalFormatting sqref="J27:M27">
    <cfRule type="expression" dxfId="1688" priority="140" stopIfTrue="1">
      <formula>$AE$2&lt;&gt;2</formula>
    </cfRule>
  </conditionalFormatting>
  <conditionalFormatting sqref="J27:M27">
    <cfRule type="expression" dxfId="1687" priority="139" stopIfTrue="1">
      <formula>$AE$2&lt;&gt;2</formula>
    </cfRule>
  </conditionalFormatting>
  <conditionalFormatting sqref="N27:O27">
    <cfRule type="expression" dxfId="1686" priority="138" stopIfTrue="1">
      <formula>$AE$2&lt;&gt;2</formula>
    </cfRule>
  </conditionalFormatting>
  <conditionalFormatting sqref="N27:O27">
    <cfRule type="expression" dxfId="1685" priority="137" stopIfTrue="1">
      <formula>$AE$2&lt;&gt;2</formula>
    </cfRule>
  </conditionalFormatting>
  <conditionalFormatting sqref="P27:Q27">
    <cfRule type="expression" dxfId="1684" priority="136" stopIfTrue="1">
      <formula>$AE$2&lt;&gt;2</formula>
    </cfRule>
  </conditionalFormatting>
  <conditionalFormatting sqref="P27:Q27">
    <cfRule type="expression" dxfId="1683" priority="135" stopIfTrue="1">
      <formula>$AE$2&lt;&gt;2</formula>
    </cfRule>
  </conditionalFormatting>
  <conditionalFormatting sqref="R27:S27">
    <cfRule type="expression" dxfId="1682" priority="134" stopIfTrue="1">
      <formula>$AE$2&lt;&gt;2</formula>
    </cfRule>
  </conditionalFormatting>
  <conditionalFormatting sqref="R27:S27">
    <cfRule type="expression" dxfId="1681" priority="133" stopIfTrue="1">
      <formula>$AE$2&lt;&gt;2</formula>
    </cfRule>
  </conditionalFormatting>
  <conditionalFormatting sqref="T27:U27">
    <cfRule type="expression" dxfId="1680" priority="132" stopIfTrue="1">
      <formula>$AE$2&lt;&gt;2</formula>
    </cfRule>
  </conditionalFormatting>
  <conditionalFormatting sqref="T27:U27">
    <cfRule type="expression" dxfId="1679" priority="131" stopIfTrue="1">
      <formula>$AE$2&lt;&gt;2</formula>
    </cfRule>
  </conditionalFormatting>
  <conditionalFormatting sqref="J28:M28">
    <cfRule type="expression" dxfId="1678" priority="130" stopIfTrue="1">
      <formula>$AE$2&lt;&gt;2</formula>
    </cfRule>
  </conditionalFormatting>
  <conditionalFormatting sqref="J28:M28">
    <cfRule type="expression" dxfId="1677" priority="129" stopIfTrue="1">
      <formula>$AE$2&lt;&gt;2</formula>
    </cfRule>
  </conditionalFormatting>
  <conditionalFormatting sqref="J28:M28">
    <cfRule type="expression" dxfId="1676" priority="128" stopIfTrue="1">
      <formula>$AE$2&lt;&gt;2</formula>
    </cfRule>
  </conditionalFormatting>
  <conditionalFormatting sqref="J28:M28">
    <cfRule type="expression" dxfId="1675" priority="127" stopIfTrue="1">
      <formula>$AE$2&lt;&gt;2</formula>
    </cfRule>
  </conditionalFormatting>
  <conditionalFormatting sqref="N28:O28">
    <cfRule type="expression" dxfId="1674" priority="126" stopIfTrue="1">
      <formula>$AE$2&lt;&gt;2</formula>
    </cfRule>
  </conditionalFormatting>
  <conditionalFormatting sqref="N28:O28">
    <cfRule type="expression" dxfId="1673" priority="125" stopIfTrue="1">
      <formula>$AE$2&lt;&gt;2</formula>
    </cfRule>
  </conditionalFormatting>
  <conditionalFormatting sqref="P28:Q28">
    <cfRule type="expression" dxfId="1672" priority="124" stopIfTrue="1">
      <formula>$AE$2&lt;&gt;2</formula>
    </cfRule>
  </conditionalFormatting>
  <conditionalFormatting sqref="P28:Q28">
    <cfRule type="expression" dxfId="1671" priority="123" stopIfTrue="1">
      <formula>$AE$2&lt;&gt;2</formula>
    </cfRule>
  </conditionalFormatting>
  <conditionalFormatting sqref="R28:S28">
    <cfRule type="expression" dxfId="1670" priority="122" stopIfTrue="1">
      <formula>$AE$2&lt;&gt;2</formula>
    </cfRule>
  </conditionalFormatting>
  <conditionalFormatting sqref="R28:S28">
    <cfRule type="expression" dxfId="1669" priority="121" stopIfTrue="1">
      <formula>$AE$2&lt;&gt;2</formula>
    </cfRule>
  </conditionalFormatting>
  <conditionalFormatting sqref="T28:U28">
    <cfRule type="expression" dxfId="1668" priority="120" stopIfTrue="1">
      <formula>$AE$2&lt;&gt;2</formula>
    </cfRule>
  </conditionalFormatting>
  <conditionalFormatting sqref="T28:U28">
    <cfRule type="expression" dxfId="1667" priority="119" stopIfTrue="1">
      <formula>$AE$2&lt;&gt;2</formula>
    </cfRule>
  </conditionalFormatting>
  <conditionalFormatting sqref="J35:K35">
    <cfRule type="expression" dxfId="1666" priority="118" stopIfTrue="1">
      <formula>$AE$2&lt;&gt;2</formula>
    </cfRule>
  </conditionalFormatting>
  <conditionalFormatting sqref="J35:K35">
    <cfRule type="expression" dxfId="1665" priority="117" stopIfTrue="1">
      <formula>$AE$2&lt;&gt;2</formula>
    </cfRule>
  </conditionalFormatting>
  <conditionalFormatting sqref="L35:M35">
    <cfRule type="expression" dxfId="1664" priority="116" stopIfTrue="1">
      <formula>$AE$2&lt;&gt;2</formula>
    </cfRule>
  </conditionalFormatting>
  <conditionalFormatting sqref="L35:M35">
    <cfRule type="expression" dxfId="1663" priority="115" stopIfTrue="1">
      <formula>$AE$2&lt;&gt;2</formula>
    </cfRule>
  </conditionalFormatting>
  <conditionalFormatting sqref="N35:O35">
    <cfRule type="expression" dxfId="1662" priority="114" stopIfTrue="1">
      <formula>$AE$2&lt;&gt;2</formula>
    </cfRule>
  </conditionalFormatting>
  <conditionalFormatting sqref="N35:O35">
    <cfRule type="expression" dxfId="1661" priority="113" stopIfTrue="1">
      <formula>$AE$2&lt;&gt;2</formula>
    </cfRule>
  </conditionalFormatting>
  <conditionalFormatting sqref="R35:S35">
    <cfRule type="expression" dxfId="1660" priority="112" stopIfTrue="1">
      <formula>$AE$2&lt;&gt;2</formula>
    </cfRule>
  </conditionalFormatting>
  <conditionalFormatting sqref="R35:S35">
    <cfRule type="expression" dxfId="1659" priority="111" stopIfTrue="1">
      <formula>$AE$2&lt;&gt;2</formula>
    </cfRule>
  </conditionalFormatting>
  <conditionalFormatting sqref="J36:K36">
    <cfRule type="expression" dxfId="1658" priority="110" stopIfTrue="1">
      <formula>$AE$2&lt;&gt;2</formula>
    </cfRule>
  </conditionalFormatting>
  <conditionalFormatting sqref="J36:K36">
    <cfRule type="expression" dxfId="1657" priority="109" stopIfTrue="1">
      <formula>$AE$2&lt;&gt;2</formula>
    </cfRule>
  </conditionalFormatting>
  <conditionalFormatting sqref="L36:M36">
    <cfRule type="expression" dxfId="1656" priority="108" stopIfTrue="1">
      <formula>$AE$2&lt;&gt;2</formula>
    </cfRule>
  </conditionalFormatting>
  <conditionalFormatting sqref="L36:M36">
    <cfRule type="expression" dxfId="1655" priority="107" stopIfTrue="1">
      <formula>$AE$2&lt;&gt;2</formula>
    </cfRule>
  </conditionalFormatting>
  <conditionalFormatting sqref="N36:O36">
    <cfRule type="expression" dxfId="1654" priority="106" stopIfTrue="1">
      <formula>$AE$2&lt;&gt;2</formula>
    </cfRule>
  </conditionalFormatting>
  <conditionalFormatting sqref="N36:O36">
    <cfRule type="expression" dxfId="1653" priority="105" stopIfTrue="1">
      <formula>$AE$2&lt;&gt;2</formula>
    </cfRule>
  </conditionalFormatting>
  <conditionalFormatting sqref="R36:S36">
    <cfRule type="expression" dxfId="1652" priority="104" stopIfTrue="1">
      <formula>$AE$2&lt;&gt;2</formula>
    </cfRule>
  </conditionalFormatting>
  <conditionalFormatting sqref="R36:S36">
    <cfRule type="expression" dxfId="1651" priority="103" stopIfTrue="1">
      <formula>$AE$2&lt;&gt;2</formula>
    </cfRule>
  </conditionalFormatting>
  <conditionalFormatting sqref="J37:K37">
    <cfRule type="expression" dxfId="1650" priority="102" stopIfTrue="1">
      <formula>$AE$2&lt;&gt;2</formula>
    </cfRule>
  </conditionalFormatting>
  <conditionalFormatting sqref="J37:K37">
    <cfRule type="expression" dxfId="1649" priority="101" stopIfTrue="1">
      <formula>$AE$2&lt;&gt;2</formula>
    </cfRule>
  </conditionalFormatting>
  <conditionalFormatting sqref="L37:M37">
    <cfRule type="expression" dxfId="1648" priority="100" stopIfTrue="1">
      <formula>$AE$2&lt;&gt;2</formula>
    </cfRule>
  </conditionalFormatting>
  <conditionalFormatting sqref="L37:M37">
    <cfRule type="expression" dxfId="1647" priority="99" stopIfTrue="1">
      <formula>$AE$2&lt;&gt;2</formula>
    </cfRule>
  </conditionalFormatting>
  <conditionalFormatting sqref="N37:O37">
    <cfRule type="expression" dxfId="1646" priority="98" stopIfTrue="1">
      <formula>$AE$2&lt;&gt;2</formula>
    </cfRule>
  </conditionalFormatting>
  <conditionalFormatting sqref="N37:O37">
    <cfRule type="expression" dxfId="1645" priority="97" stopIfTrue="1">
      <formula>$AE$2&lt;&gt;2</formula>
    </cfRule>
  </conditionalFormatting>
  <conditionalFormatting sqref="R37:S37">
    <cfRule type="expression" dxfId="1644" priority="96" stopIfTrue="1">
      <formula>$AE$2&lt;&gt;2</formula>
    </cfRule>
  </conditionalFormatting>
  <conditionalFormatting sqref="R37:S37">
    <cfRule type="expression" dxfId="1643" priority="95" stopIfTrue="1">
      <formula>$AE$2&lt;&gt;2</formula>
    </cfRule>
  </conditionalFormatting>
  <conditionalFormatting sqref="J38:K38">
    <cfRule type="expression" dxfId="1642" priority="94" stopIfTrue="1">
      <formula>$AE$2&lt;&gt;2</formula>
    </cfRule>
  </conditionalFormatting>
  <conditionalFormatting sqref="J38:K38">
    <cfRule type="expression" dxfId="1641" priority="93" stopIfTrue="1">
      <formula>$AE$2&lt;&gt;2</formula>
    </cfRule>
  </conditionalFormatting>
  <conditionalFormatting sqref="L38:M38">
    <cfRule type="expression" dxfId="1640" priority="92" stopIfTrue="1">
      <formula>$AE$2&lt;&gt;2</formula>
    </cfRule>
  </conditionalFormatting>
  <conditionalFormatting sqref="L38:M38">
    <cfRule type="expression" dxfId="1639" priority="91" stopIfTrue="1">
      <formula>$AE$2&lt;&gt;2</formula>
    </cfRule>
  </conditionalFormatting>
  <conditionalFormatting sqref="N38:O38">
    <cfRule type="expression" dxfId="1638" priority="90" stopIfTrue="1">
      <formula>$AE$2&lt;&gt;2</formula>
    </cfRule>
  </conditionalFormatting>
  <conditionalFormatting sqref="N38:O38">
    <cfRule type="expression" dxfId="1637" priority="89" stopIfTrue="1">
      <formula>$AE$2&lt;&gt;2</formula>
    </cfRule>
  </conditionalFormatting>
  <conditionalFormatting sqref="R38:S38">
    <cfRule type="expression" dxfId="1636" priority="88" stopIfTrue="1">
      <formula>$AE$2&lt;&gt;2</formula>
    </cfRule>
  </conditionalFormatting>
  <conditionalFormatting sqref="R38:S38">
    <cfRule type="expression" dxfId="1635" priority="87" stopIfTrue="1">
      <formula>$AE$2&lt;&gt;2</formula>
    </cfRule>
  </conditionalFormatting>
  <conditionalFormatting sqref="J39:K39">
    <cfRule type="expression" dxfId="1634" priority="86" stopIfTrue="1">
      <formula>$AE$2&lt;&gt;2</formula>
    </cfRule>
  </conditionalFormatting>
  <conditionalFormatting sqref="J39:K39">
    <cfRule type="expression" dxfId="1633" priority="85" stopIfTrue="1">
      <formula>$AE$2&lt;&gt;2</formula>
    </cfRule>
  </conditionalFormatting>
  <conditionalFormatting sqref="L39:M39">
    <cfRule type="expression" dxfId="1632" priority="84" stopIfTrue="1">
      <formula>$AE$2&lt;&gt;2</formula>
    </cfRule>
  </conditionalFormatting>
  <conditionalFormatting sqref="L39:M39">
    <cfRule type="expression" dxfId="1631" priority="83" stopIfTrue="1">
      <formula>$AE$2&lt;&gt;2</formula>
    </cfRule>
  </conditionalFormatting>
  <conditionalFormatting sqref="N39:O39">
    <cfRule type="expression" dxfId="1630" priority="82" stopIfTrue="1">
      <formula>$AE$2&lt;&gt;2</formula>
    </cfRule>
  </conditionalFormatting>
  <conditionalFormatting sqref="N39:O39">
    <cfRule type="expression" dxfId="1629" priority="81" stopIfTrue="1">
      <formula>$AE$2&lt;&gt;2</formula>
    </cfRule>
  </conditionalFormatting>
  <conditionalFormatting sqref="R39:S39">
    <cfRule type="expression" dxfId="1628" priority="80" stopIfTrue="1">
      <formula>$AE$2&lt;&gt;2</formula>
    </cfRule>
  </conditionalFormatting>
  <conditionalFormatting sqref="R39:S39">
    <cfRule type="expression" dxfId="1627" priority="79" stopIfTrue="1">
      <formula>$AE$2&lt;&gt;2</formula>
    </cfRule>
  </conditionalFormatting>
  <conditionalFormatting sqref="V8:W8">
    <cfRule type="expression" dxfId="1626" priority="78">
      <formula>$AE$2&lt;&gt;2</formula>
    </cfRule>
  </conditionalFormatting>
  <conditionalFormatting sqref="X8:Y8">
    <cfRule type="expression" dxfId="1625" priority="77">
      <formula>$AE$2&lt;&gt;2</formula>
    </cfRule>
  </conditionalFormatting>
  <conditionalFormatting sqref="Z8:AA8">
    <cfRule type="expression" dxfId="1624" priority="76">
      <formula>$AE$2&lt;&gt;2</formula>
    </cfRule>
  </conditionalFormatting>
  <conditionalFormatting sqref="V9:W9">
    <cfRule type="expression" dxfId="1623" priority="75">
      <formula>$AE$2&lt;&gt;2</formula>
    </cfRule>
  </conditionalFormatting>
  <conditionalFormatting sqref="X9:Y9">
    <cfRule type="expression" dxfId="1622" priority="74">
      <formula>$AE$2&lt;&gt;2</formula>
    </cfRule>
  </conditionalFormatting>
  <conditionalFormatting sqref="Z9:AA9">
    <cfRule type="expression" dxfId="1621" priority="73">
      <formula>$AE$2&lt;&gt;2</formula>
    </cfRule>
  </conditionalFormatting>
  <conditionalFormatting sqref="V10:W10">
    <cfRule type="expression" dxfId="1620" priority="72">
      <formula>$AE$2&lt;&gt;2</formula>
    </cfRule>
  </conditionalFormatting>
  <conditionalFormatting sqref="X10:Y10">
    <cfRule type="expression" dxfId="1619" priority="71">
      <formula>$AE$2&lt;&gt;2</formula>
    </cfRule>
  </conditionalFormatting>
  <conditionalFormatting sqref="Z10:AA10">
    <cfRule type="expression" dxfId="1618" priority="70">
      <formula>$AE$2&lt;&gt;2</formula>
    </cfRule>
  </conditionalFormatting>
  <conditionalFormatting sqref="V11:W11">
    <cfRule type="expression" dxfId="1617" priority="69">
      <formula>$AE$2&lt;&gt;2</formula>
    </cfRule>
  </conditionalFormatting>
  <conditionalFormatting sqref="X11:Y11">
    <cfRule type="expression" dxfId="1616" priority="68">
      <formula>$AE$2&lt;&gt;2</formula>
    </cfRule>
  </conditionalFormatting>
  <conditionalFormatting sqref="Z11:AA11">
    <cfRule type="expression" dxfId="1615" priority="67">
      <formula>$AE$2&lt;&gt;2</formula>
    </cfRule>
  </conditionalFormatting>
  <conditionalFormatting sqref="V12:W12">
    <cfRule type="expression" dxfId="1614" priority="66">
      <formula>$AE$2&lt;&gt;2</formula>
    </cfRule>
  </conditionalFormatting>
  <conditionalFormatting sqref="X12:Y12">
    <cfRule type="expression" dxfId="1613" priority="65">
      <formula>$AE$2&lt;&gt;2</formula>
    </cfRule>
  </conditionalFormatting>
  <conditionalFormatting sqref="Z12:AA12">
    <cfRule type="expression" dxfId="1612" priority="64">
      <formula>$AE$2&lt;&gt;2</formula>
    </cfRule>
  </conditionalFormatting>
  <conditionalFormatting sqref="V13:W13">
    <cfRule type="expression" dxfId="1611" priority="63">
      <formula>$AE$2&lt;&gt;2</formula>
    </cfRule>
  </conditionalFormatting>
  <conditionalFormatting sqref="X13:Y13">
    <cfRule type="expression" dxfId="1610" priority="62">
      <formula>$AE$2&lt;&gt;2</formula>
    </cfRule>
  </conditionalFormatting>
  <conditionalFormatting sqref="Z13:AA13">
    <cfRule type="expression" dxfId="1609" priority="61">
      <formula>$AE$2&lt;&gt;2</formula>
    </cfRule>
  </conditionalFormatting>
  <conditionalFormatting sqref="V14:W14">
    <cfRule type="expression" dxfId="1608" priority="60">
      <formula>$AE$2&lt;&gt;2</formula>
    </cfRule>
  </conditionalFormatting>
  <conditionalFormatting sqref="X14:Y14">
    <cfRule type="expression" dxfId="1607" priority="59">
      <formula>$AE$2&lt;&gt;2</formula>
    </cfRule>
  </conditionalFormatting>
  <conditionalFormatting sqref="Z14:AA14">
    <cfRule type="expression" dxfId="1606" priority="58">
      <formula>$AE$2&lt;&gt;2</formula>
    </cfRule>
  </conditionalFormatting>
  <conditionalFormatting sqref="V15:W15">
    <cfRule type="expression" dxfId="1605" priority="57">
      <formula>$AE$2&lt;&gt;2</formula>
    </cfRule>
  </conditionalFormatting>
  <conditionalFormatting sqref="X15:Y15">
    <cfRule type="expression" dxfId="1604" priority="56">
      <formula>$AE$2&lt;&gt;2</formula>
    </cfRule>
  </conditionalFormatting>
  <conditionalFormatting sqref="Z15:AA15">
    <cfRule type="expression" dxfId="1603" priority="55">
      <formula>$AE$2&lt;&gt;2</formula>
    </cfRule>
  </conditionalFormatting>
  <conditionalFormatting sqref="V16:W16">
    <cfRule type="expression" dxfId="1602" priority="54">
      <formula>$AE$2&lt;&gt;2</formula>
    </cfRule>
  </conditionalFormatting>
  <conditionalFormatting sqref="X16:Y16">
    <cfRule type="expression" dxfId="1601" priority="53">
      <formula>$AE$2&lt;&gt;2</formula>
    </cfRule>
  </conditionalFormatting>
  <conditionalFormatting sqref="Z16:AA16">
    <cfRule type="expression" dxfId="1600" priority="52">
      <formula>$AE$2&lt;&gt;2</formula>
    </cfRule>
  </conditionalFormatting>
  <conditionalFormatting sqref="V17:W17">
    <cfRule type="expression" dxfId="1599" priority="51">
      <formula>$AE$2&lt;&gt;2</formula>
    </cfRule>
  </conditionalFormatting>
  <conditionalFormatting sqref="X17:Y17">
    <cfRule type="expression" dxfId="1598" priority="50">
      <formula>$AE$2&lt;&gt;2</formula>
    </cfRule>
  </conditionalFormatting>
  <conditionalFormatting sqref="Z17:AA17">
    <cfRule type="expression" dxfId="1597" priority="49">
      <formula>$AE$2&lt;&gt;2</formula>
    </cfRule>
  </conditionalFormatting>
  <conditionalFormatting sqref="V18:W18">
    <cfRule type="expression" dxfId="1596" priority="48">
      <formula>$AE$2&lt;&gt;2</formula>
    </cfRule>
  </conditionalFormatting>
  <conditionalFormatting sqref="X18:Y18">
    <cfRule type="expression" dxfId="1595" priority="47">
      <formula>$AE$2&lt;&gt;2</formula>
    </cfRule>
  </conditionalFormatting>
  <conditionalFormatting sqref="Z18:AA18">
    <cfRule type="expression" dxfId="1594" priority="46">
      <formula>$AE$2&lt;&gt;2</formula>
    </cfRule>
  </conditionalFormatting>
  <conditionalFormatting sqref="V19:W19">
    <cfRule type="expression" dxfId="1593" priority="45">
      <formula>$AE$2&lt;&gt;2</formula>
    </cfRule>
  </conditionalFormatting>
  <conditionalFormatting sqref="X19:Y19">
    <cfRule type="expression" dxfId="1592" priority="44">
      <formula>$AE$2&lt;&gt;2</formula>
    </cfRule>
  </conditionalFormatting>
  <conditionalFormatting sqref="Z19:AA19">
    <cfRule type="expression" dxfId="1591" priority="43">
      <formula>$AE$2&lt;&gt;2</formula>
    </cfRule>
  </conditionalFormatting>
  <conditionalFormatting sqref="V26:W26">
    <cfRule type="expression" dxfId="1590" priority="42">
      <formula>$AE$2&lt;&gt;2</formula>
    </cfRule>
  </conditionalFormatting>
  <conditionalFormatting sqref="X26:Y26">
    <cfRule type="expression" dxfId="1589" priority="41">
      <formula>$AE$2&lt;&gt;2</formula>
    </cfRule>
  </conditionalFormatting>
  <conditionalFormatting sqref="Z26:AA26">
    <cfRule type="expression" dxfId="1588" priority="40">
      <formula>$AE$2&lt;&gt;2</formula>
    </cfRule>
  </conditionalFormatting>
  <conditionalFormatting sqref="V27:W27">
    <cfRule type="expression" dxfId="1587" priority="39">
      <formula>$AE$2&lt;&gt;2</formula>
    </cfRule>
  </conditionalFormatting>
  <conditionalFormatting sqref="X27:Y27">
    <cfRule type="expression" dxfId="1586" priority="38">
      <formula>$AE$2&lt;&gt;2</formula>
    </cfRule>
  </conditionalFormatting>
  <conditionalFormatting sqref="Z27:AA27">
    <cfRule type="expression" dxfId="1585" priority="37">
      <formula>$AE$2&lt;&gt;2</formula>
    </cfRule>
  </conditionalFormatting>
  <conditionalFormatting sqref="V28:W28">
    <cfRule type="expression" dxfId="1584" priority="36">
      <formula>$AE$2&lt;&gt;2</formula>
    </cfRule>
  </conditionalFormatting>
  <conditionalFormatting sqref="X28:Y28">
    <cfRule type="expression" dxfId="1583" priority="35">
      <formula>$AE$2&lt;&gt;2</formula>
    </cfRule>
  </conditionalFormatting>
  <conditionalFormatting sqref="Z28:AA28">
    <cfRule type="expression" dxfId="1582" priority="34">
      <formula>$AE$2&lt;&gt;2</formula>
    </cfRule>
  </conditionalFormatting>
  <conditionalFormatting sqref="V29:W29">
    <cfRule type="expression" dxfId="1581" priority="33">
      <formula>$AE$2&lt;&gt;2</formula>
    </cfRule>
  </conditionalFormatting>
  <conditionalFormatting sqref="X29:Y29">
    <cfRule type="expression" dxfId="1580" priority="32">
      <formula>$AE$2&lt;&gt;2</formula>
    </cfRule>
  </conditionalFormatting>
  <conditionalFormatting sqref="Z29:AA29">
    <cfRule type="expression" dxfId="1579" priority="31">
      <formula>$AE$2&lt;&gt;2</formula>
    </cfRule>
  </conditionalFormatting>
  <conditionalFormatting sqref="P35:Q35">
    <cfRule type="expression" dxfId="1578" priority="30">
      <formula>$AE$2&lt;&gt;2</formula>
    </cfRule>
  </conditionalFormatting>
  <conditionalFormatting sqref="T35:U35">
    <cfRule type="expression" dxfId="1577" priority="29">
      <formula>$AE$2&lt;&gt;2</formula>
    </cfRule>
  </conditionalFormatting>
  <conditionalFormatting sqref="V35:W35">
    <cfRule type="expression" dxfId="1576" priority="28">
      <formula>$AE$2&lt;&gt;2</formula>
    </cfRule>
  </conditionalFormatting>
  <conditionalFormatting sqref="X35:Y35">
    <cfRule type="expression" dxfId="1575" priority="27">
      <formula>$AE$2&lt;&gt;2</formula>
    </cfRule>
  </conditionalFormatting>
  <conditionalFormatting sqref="P36:Q36">
    <cfRule type="expression" dxfId="1574" priority="26">
      <formula>$AE$2&lt;&gt;2</formula>
    </cfRule>
  </conditionalFormatting>
  <conditionalFormatting sqref="T36:U36">
    <cfRule type="expression" dxfId="1573" priority="25">
      <formula>$AE$2&lt;&gt;2</formula>
    </cfRule>
  </conditionalFormatting>
  <conditionalFormatting sqref="V36:W36">
    <cfRule type="expression" dxfId="1572" priority="24">
      <formula>$AE$2&lt;&gt;2</formula>
    </cfRule>
  </conditionalFormatting>
  <conditionalFormatting sqref="X36:Y36">
    <cfRule type="expression" dxfId="1571" priority="23">
      <formula>$AE$2&lt;&gt;2</formula>
    </cfRule>
  </conditionalFormatting>
  <conditionalFormatting sqref="P37:Q37">
    <cfRule type="expression" dxfId="1570" priority="22">
      <formula>$AE$2&lt;&gt;2</formula>
    </cfRule>
  </conditionalFormatting>
  <conditionalFormatting sqref="T37:U37">
    <cfRule type="expression" dxfId="1569" priority="21">
      <formula>$AE$2&lt;&gt;2</formula>
    </cfRule>
  </conditionalFormatting>
  <conditionalFormatting sqref="V37:W37">
    <cfRule type="expression" dxfId="1568" priority="20">
      <formula>$AE$2&lt;&gt;2</formula>
    </cfRule>
  </conditionalFormatting>
  <conditionalFormatting sqref="X37:Y37">
    <cfRule type="expression" dxfId="1567" priority="19">
      <formula>$AE$2&lt;&gt;2</formula>
    </cfRule>
  </conditionalFormatting>
  <conditionalFormatting sqref="P38:Q38">
    <cfRule type="expression" dxfId="1566" priority="18">
      <formula>$AE$2&lt;&gt;2</formula>
    </cfRule>
  </conditionalFormatting>
  <conditionalFormatting sqref="T38:U38">
    <cfRule type="expression" dxfId="1565" priority="17">
      <formula>$AE$2&lt;&gt;2</formula>
    </cfRule>
  </conditionalFormatting>
  <conditionalFormatting sqref="V38:W38">
    <cfRule type="expression" dxfId="1564" priority="16">
      <formula>$AE$2&lt;&gt;2</formula>
    </cfRule>
  </conditionalFormatting>
  <conditionalFormatting sqref="X38:Y38">
    <cfRule type="expression" dxfId="1563" priority="15">
      <formula>$AE$2&lt;&gt;2</formula>
    </cfRule>
  </conditionalFormatting>
  <conditionalFormatting sqref="P39:Q39">
    <cfRule type="expression" dxfId="1562" priority="14">
      <formula>$AE$2&lt;&gt;2</formula>
    </cfRule>
  </conditionalFormatting>
  <conditionalFormatting sqref="T39:U39">
    <cfRule type="expression" dxfId="1561" priority="13">
      <formula>$AE$2&lt;&gt;2</formula>
    </cfRule>
  </conditionalFormatting>
  <conditionalFormatting sqref="V39:W39">
    <cfRule type="expression" dxfId="1560" priority="12">
      <formula>$AE$2&lt;&gt;2</formula>
    </cfRule>
  </conditionalFormatting>
  <conditionalFormatting sqref="X39:Y39">
    <cfRule type="expression" dxfId="1559" priority="11">
      <formula>$AE$2&lt;&gt;2</formula>
    </cfRule>
  </conditionalFormatting>
  <conditionalFormatting sqref="T40:U40">
    <cfRule type="expression" dxfId="1558" priority="10">
      <formula>$AE$2&lt;&gt;2</formula>
    </cfRule>
  </conditionalFormatting>
  <conditionalFormatting sqref="V40:W40">
    <cfRule type="expression" dxfId="1557" priority="9">
      <formula>$AE$2&lt;&gt;2</formula>
    </cfRule>
  </conditionalFormatting>
  <conditionalFormatting sqref="X40:Y40">
    <cfRule type="expression" dxfId="1556" priority="8">
      <formula>$AE$2&lt;&gt;2</formula>
    </cfRule>
  </conditionalFormatting>
  <conditionalFormatting sqref="L43:N43">
    <cfRule type="expression" dxfId="1555" priority="7">
      <formula>$AE$2&lt;&gt;2</formula>
    </cfRule>
  </conditionalFormatting>
  <conditionalFormatting sqref="Q43:R43">
    <cfRule type="expression" dxfId="1554" priority="6">
      <formula>$AE$2&lt;&gt;2</formula>
    </cfRule>
  </conditionalFormatting>
  <conditionalFormatting sqref="U43:V43">
    <cfRule type="expression" dxfId="1553" priority="5">
      <formula>$AE$2&lt;&gt;2</formula>
    </cfRule>
  </conditionalFormatting>
  <conditionalFormatting sqref="Y43:Z43">
    <cfRule type="expression" dxfId="1552" priority="4">
      <formula>$AE$2&lt;&gt;2</formula>
    </cfRule>
  </conditionalFormatting>
  <conditionalFormatting sqref="W44:Y44">
    <cfRule type="expression" dxfId="1551" priority="3">
      <formula>$AE$2&lt;&gt;2</formula>
    </cfRule>
  </conditionalFormatting>
  <conditionalFormatting sqref="W45:Y45">
    <cfRule type="expression" dxfId="1550" priority="2">
      <formula>$AE$2&lt;&gt;2</formula>
    </cfRule>
  </conditionalFormatting>
  <conditionalFormatting sqref="W46:Y46">
    <cfRule type="expression" dxfId="1549" priority="1">
      <formula>$AE$2&lt;&gt;2</formula>
    </cfRule>
  </conditionalFormatting>
  <dataValidations count="1">
    <dataValidation type="list" allowBlank="1" showInputMessage="1" showErrorMessage="1" sqref="M14:M19 L8:L19 M8:M11 T26:T28 U26 U28" xr:uid="{00000000-0002-0000-06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21858"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21859"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21860"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21861"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21862"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21863"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21864"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21865"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21866"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21867"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21868"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AS108"/>
  <sheetViews>
    <sheetView showGridLines="0" showWhiteSpace="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228" t="s">
        <v>193</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E2" s="134">
        <f>共通条件・結果!AE2</f>
        <v>1</v>
      </c>
    </row>
    <row r="3" spans="2:41" s="2" customFormat="1" ht="24.95" customHeight="1" thickBot="1">
      <c r="AE3" s="2" t="s">
        <v>279</v>
      </c>
    </row>
    <row r="4" spans="2:41" s="2" customFormat="1" ht="21.95" customHeight="1" thickBot="1">
      <c r="B4" s="4" t="s">
        <v>5</v>
      </c>
      <c r="R4" s="229" t="s">
        <v>33</v>
      </c>
      <c r="S4" s="230"/>
      <c r="T4" s="230"/>
      <c r="U4" s="231"/>
      <c r="V4" s="232" t="b">
        <f>IF(共通条件・結果!AA7="８地域","0.505",IF(共通条件・結果!AA7="７地域",0.495,IF(共通条件・結果!AA7="６地域",0.504,IF(共通条件・結果!AA7="５地域",0.518,IF(共通条件・結果!AA7="４地域",0.481,IF(共通条件・結果!AA7="３地域",0.553,IF(共通条件・結果!AA7="２地域",0.529,IF(共通条件・結果!AA7="１地域",0.508))))))))</f>
        <v>0</v>
      </c>
      <c r="W4" s="233"/>
      <c r="X4" s="232" t="b">
        <f>IF(共通条件・結果!AA7="８地域","-",IF(共通条件・結果!AA7="７地域",0.548,IF(共通条件・結果!AA7="６地域",0.523,IF(共通条件・結果!AA7="５地域",0.538,IF(共通条件・結果!AA7="４地域",0.527,IF(共通条件・結果!AA7="３地域",0.542,IF(共通条件・結果!AA7="２地域",0.544,IF(共通条件・結果!AA7="１地域",0.535))))))))</f>
        <v>0</v>
      </c>
      <c r="Y4" s="233"/>
    </row>
    <row r="5" spans="2:41" s="2" customFormat="1" ht="21.95" customHeight="1">
      <c r="B5" s="234" t="s">
        <v>6</v>
      </c>
      <c r="C5" s="191"/>
      <c r="D5" s="191" t="s">
        <v>142</v>
      </c>
      <c r="E5" s="191"/>
      <c r="F5" s="191"/>
      <c r="G5" s="191"/>
      <c r="H5" s="239" t="s">
        <v>143</v>
      </c>
      <c r="I5" s="191"/>
      <c r="J5" s="239" t="s">
        <v>65</v>
      </c>
      <c r="K5" s="191"/>
      <c r="L5" s="239" t="s">
        <v>9</v>
      </c>
      <c r="M5" s="191"/>
      <c r="N5" s="241" t="s">
        <v>46</v>
      </c>
      <c r="O5" s="242"/>
      <c r="P5" s="242"/>
      <c r="Q5" s="242"/>
      <c r="R5" s="242"/>
      <c r="S5" s="242"/>
      <c r="T5" s="242"/>
      <c r="U5" s="242"/>
      <c r="V5" s="239" t="s">
        <v>144</v>
      </c>
      <c r="W5" s="191"/>
      <c r="X5" s="239" t="s">
        <v>145</v>
      </c>
      <c r="Y5" s="191"/>
      <c r="Z5" s="239" t="s">
        <v>112</v>
      </c>
      <c r="AA5" s="192"/>
    </row>
    <row r="6" spans="2:41" s="2" customFormat="1" ht="21.95" customHeight="1">
      <c r="B6" s="235"/>
      <c r="C6" s="236"/>
      <c r="D6" s="213" t="s">
        <v>8</v>
      </c>
      <c r="E6" s="214"/>
      <c r="F6" s="217" t="s">
        <v>7</v>
      </c>
      <c r="G6" s="218"/>
      <c r="H6" s="236"/>
      <c r="I6" s="236"/>
      <c r="J6" s="240"/>
      <c r="K6" s="236"/>
      <c r="L6" s="240"/>
      <c r="M6" s="236"/>
      <c r="N6" s="221" t="s">
        <v>45</v>
      </c>
      <c r="O6" s="222"/>
      <c r="P6" s="225" t="s">
        <v>146</v>
      </c>
      <c r="Q6" s="226"/>
      <c r="R6" s="226"/>
      <c r="S6" s="226"/>
      <c r="T6" s="226"/>
      <c r="U6" s="227"/>
      <c r="V6" s="240"/>
      <c r="W6" s="236"/>
      <c r="X6" s="240"/>
      <c r="Y6" s="236"/>
      <c r="Z6" s="236"/>
      <c r="AA6" s="260"/>
      <c r="AD6" s="256" t="s">
        <v>49</v>
      </c>
      <c r="AE6" s="256"/>
      <c r="AF6" s="40"/>
      <c r="AG6" s="40"/>
      <c r="AH6" s="256" t="s">
        <v>12</v>
      </c>
      <c r="AI6" s="256"/>
      <c r="AJ6" s="40"/>
      <c r="AK6" s="256" t="s">
        <v>50</v>
      </c>
      <c r="AL6" s="256"/>
      <c r="AN6" s="256" t="s">
        <v>58</v>
      </c>
      <c r="AO6" s="256"/>
    </row>
    <row r="7" spans="2:41" s="2" customFormat="1" ht="21.95" customHeight="1" thickBot="1">
      <c r="B7" s="237"/>
      <c r="C7" s="238"/>
      <c r="D7" s="215"/>
      <c r="E7" s="216"/>
      <c r="F7" s="219"/>
      <c r="G7" s="220"/>
      <c r="H7" s="238"/>
      <c r="I7" s="238"/>
      <c r="J7" s="238"/>
      <c r="K7" s="238"/>
      <c r="L7" s="238"/>
      <c r="M7" s="238"/>
      <c r="N7" s="223"/>
      <c r="O7" s="224"/>
      <c r="P7" s="220" t="s">
        <v>10</v>
      </c>
      <c r="Q7" s="257"/>
      <c r="R7" s="258" t="s">
        <v>11</v>
      </c>
      <c r="S7" s="259"/>
      <c r="T7" s="220" t="s">
        <v>3</v>
      </c>
      <c r="U7" s="257"/>
      <c r="V7" s="238"/>
      <c r="W7" s="238"/>
      <c r="X7" s="238"/>
      <c r="Y7" s="238"/>
      <c r="Z7" s="238"/>
      <c r="AA7" s="261"/>
      <c r="AD7" s="40" t="s">
        <v>4</v>
      </c>
      <c r="AE7" s="40" t="s">
        <v>16</v>
      </c>
      <c r="AF7" s="40"/>
      <c r="AG7" s="40"/>
      <c r="AH7" s="40" t="s">
        <v>4</v>
      </c>
      <c r="AI7" s="40" t="s">
        <v>16</v>
      </c>
      <c r="AJ7" s="40"/>
      <c r="AK7" s="40" t="s">
        <v>4</v>
      </c>
      <c r="AL7" s="40" t="s">
        <v>16</v>
      </c>
      <c r="AN7" s="65" t="s">
        <v>56</v>
      </c>
      <c r="AO7" s="2" t="s">
        <v>54</v>
      </c>
    </row>
    <row r="8" spans="2:41" s="2" customFormat="1" ht="21.95" customHeight="1">
      <c r="B8" s="269"/>
      <c r="C8" s="270"/>
      <c r="D8" s="271"/>
      <c r="E8" s="272"/>
      <c r="F8" s="272"/>
      <c r="G8" s="273"/>
      <c r="H8" s="274"/>
      <c r="I8" s="274"/>
      <c r="J8" s="274"/>
      <c r="K8" s="274"/>
      <c r="L8" s="275"/>
      <c r="M8" s="275"/>
      <c r="N8" s="262"/>
      <c r="O8" s="263"/>
      <c r="P8" s="264"/>
      <c r="Q8" s="265"/>
      <c r="R8" s="266"/>
      <c r="S8" s="267"/>
      <c r="T8" s="268"/>
      <c r="U8" s="264"/>
      <c r="V8" s="243" t="str">
        <f>IF(D8="","",AD8)</f>
        <v/>
      </c>
      <c r="W8" s="243"/>
      <c r="X8" s="243" t="str">
        <f t="shared" ref="X8:X19" si="0">IF(D8="","",IF(ISERROR(AE8),"-",AE8))</f>
        <v/>
      </c>
      <c r="Y8" s="243"/>
      <c r="Z8" s="243" t="str">
        <f>IF(D8="","",D8*F8*AN8)</f>
        <v/>
      </c>
      <c r="AA8" s="244"/>
      <c r="AD8" s="2" t="e">
        <f>D8*F8*J8*$V$4*AH8</f>
        <v>#VALUE!</v>
      </c>
      <c r="AE8" s="2" t="e">
        <f>D8*F8*J8*$X$4*AI8</f>
        <v>#VALUE!</v>
      </c>
      <c r="AG8" s="47" t="b">
        <v>0</v>
      </c>
      <c r="AH8" s="2" t="str">
        <f>IF(AG8=TRUE,"0.93",IF(ISERROR(AK8),"エラー",IF(AK8&gt;0.93,"0.93",AK8)))</f>
        <v>エラー</v>
      </c>
      <c r="AI8" s="2" t="str">
        <f>IF(AG8=TRUE,"0.51",IF(ISERROR(AL8),"エラー",IF(AL8&gt;0.72,"0.72",AL8)))</f>
        <v>エラー</v>
      </c>
      <c r="AK8" s="2" t="e">
        <f>0.01*(16+24*(2*R8+T8)/P8)</f>
        <v>#DIV/0!</v>
      </c>
      <c r="AL8" s="2" t="e">
        <f>0.01*(10+15*(2*R8+T8)/P8)</f>
        <v>#DIV/0!</v>
      </c>
      <c r="AN8" s="2">
        <f>IF(AO8="FALSE",H8,IF(L8="風除室",1/((1/H8)+0.1),0.5*H8+0.5*(1/((1/H8)+AO8))))</f>
        <v>0</v>
      </c>
      <c r="AO8" s="40" t="str">
        <f t="shared" ref="AO8:AO19" si="1">IF(L8="","FALSE",IF(L8="雨戸",0.1,IF(L8="ｼｬｯﾀｰ",0.1,IF(L8="障子",0.18,IF(L8="風除室",0.1)))))</f>
        <v>FALSE</v>
      </c>
    </row>
    <row r="9" spans="2:41" s="2" customFormat="1" ht="21.95" customHeight="1">
      <c r="B9" s="245"/>
      <c r="C9" s="246"/>
      <c r="D9" s="247"/>
      <c r="E9" s="248"/>
      <c r="F9" s="248"/>
      <c r="G9" s="249"/>
      <c r="H9" s="250"/>
      <c r="I9" s="250"/>
      <c r="J9" s="250"/>
      <c r="K9" s="250"/>
      <c r="L9" s="251"/>
      <c r="M9" s="251"/>
      <c r="N9" s="252"/>
      <c r="O9" s="253"/>
      <c r="P9" s="254"/>
      <c r="Q9" s="255"/>
      <c r="R9" s="281"/>
      <c r="S9" s="282"/>
      <c r="T9" s="280"/>
      <c r="U9" s="254"/>
      <c r="V9" s="278" t="str">
        <f t="shared" ref="V9:V19" si="2">IF(D9="","",AD9)</f>
        <v/>
      </c>
      <c r="W9" s="278"/>
      <c r="X9" s="278" t="str">
        <f t="shared" si="0"/>
        <v/>
      </c>
      <c r="Y9" s="278"/>
      <c r="Z9" s="278" t="str">
        <f t="shared" ref="Z9:Z19" si="3">IF(D9="","",D9*F9*AN9)</f>
        <v/>
      </c>
      <c r="AA9" s="279"/>
      <c r="AD9" s="2" t="e">
        <f t="shared" ref="AD9:AD19" si="4">D9*F9*J9*$V$4*AH9</f>
        <v>#VALUE!</v>
      </c>
      <c r="AE9" s="2" t="e">
        <f t="shared" ref="AE9:AE19" si="5">D9*F9*J9*$X$4*AI9</f>
        <v>#VALUE!</v>
      </c>
      <c r="AG9" s="47"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40" t="str">
        <f t="shared" si="1"/>
        <v>FALSE</v>
      </c>
    </row>
    <row r="10" spans="2:41" s="2" customFormat="1" ht="21.95" customHeight="1">
      <c r="B10" s="245"/>
      <c r="C10" s="246"/>
      <c r="D10" s="247"/>
      <c r="E10" s="248"/>
      <c r="F10" s="248"/>
      <c r="G10" s="249"/>
      <c r="H10" s="250"/>
      <c r="I10" s="250"/>
      <c r="J10" s="250"/>
      <c r="K10" s="250"/>
      <c r="L10" s="251"/>
      <c r="M10" s="251"/>
      <c r="N10" s="252"/>
      <c r="O10" s="253"/>
      <c r="P10" s="255"/>
      <c r="Q10" s="276"/>
      <c r="R10" s="277"/>
      <c r="S10" s="276"/>
      <c r="T10" s="277"/>
      <c r="U10" s="280"/>
      <c r="V10" s="278" t="str">
        <f t="shared" si="2"/>
        <v/>
      </c>
      <c r="W10" s="278"/>
      <c r="X10" s="278" t="str">
        <f t="shared" si="0"/>
        <v/>
      </c>
      <c r="Y10" s="278"/>
      <c r="Z10" s="278" t="str">
        <f t="shared" si="3"/>
        <v/>
      </c>
      <c r="AA10" s="279"/>
      <c r="AD10" s="2" t="e">
        <f t="shared" si="4"/>
        <v>#VALUE!</v>
      </c>
      <c r="AE10" s="2" t="e">
        <f t="shared" si="5"/>
        <v>#VALUE!</v>
      </c>
      <c r="AG10" s="47" t="b">
        <v>0</v>
      </c>
      <c r="AH10" s="2" t="str">
        <f t="shared" si="6"/>
        <v>エラー</v>
      </c>
      <c r="AI10" s="2" t="str">
        <f t="shared" si="7"/>
        <v>エラー</v>
      </c>
      <c r="AK10" s="2" t="e">
        <f t="shared" si="8"/>
        <v>#DIV/0!</v>
      </c>
      <c r="AL10" s="2" t="e">
        <f t="shared" si="9"/>
        <v>#DIV/0!</v>
      </c>
      <c r="AN10" s="2">
        <f t="shared" si="10"/>
        <v>0</v>
      </c>
      <c r="AO10" s="40" t="str">
        <f t="shared" si="1"/>
        <v>FALSE</v>
      </c>
    </row>
    <row r="11" spans="2:41" s="2" customFormat="1" ht="21.95" customHeight="1">
      <c r="B11" s="245"/>
      <c r="C11" s="246"/>
      <c r="D11" s="247"/>
      <c r="E11" s="248"/>
      <c r="F11" s="248"/>
      <c r="G11" s="249"/>
      <c r="H11" s="250"/>
      <c r="I11" s="250"/>
      <c r="J11" s="250"/>
      <c r="K11" s="250"/>
      <c r="L11" s="251"/>
      <c r="M11" s="251"/>
      <c r="N11" s="252"/>
      <c r="O11" s="253"/>
      <c r="P11" s="255"/>
      <c r="Q11" s="276"/>
      <c r="R11" s="277"/>
      <c r="S11" s="276"/>
      <c r="T11" s="277"/>
      <c r="U11" s="280"/>
      <c r="V11" s="278" t="str">
        <f t="shared" si="2"/>
        <v/>
      </c>
      <c r="W11" s="278"/>
      <c r="X11" s="278" t="str">
        <f t="shared" si="0"/>
        <v/>
      </c>
      <c r="Y11" s="278"/>
      <c r="Z11" s="278" t="str">
        <f t="shared" si="3"/>
        <v/>
      </c>
      <c r="AA11" s="279"/>
      <c r="AD11" s="2" t="e">
        <f t="shared" si="4"/>
        <v>#VALUE!</v>
      </c>
      <c r="AE11" s="2" t="e">
        <f t="shared" si="5"/>
        <v>#VALUE!</v>
      </c>
      <c r="AG11" s="47" t="b">
        <v>0</v>
      </c>
      <c r="AH11" s="2" t="str">
        <f t="shared" si="6"/>
        <v>エラー</v>
      </c>
      <c r="AI11" s="2" t="str">
        <f t="shared" si="7"/>
        <v>エラー</v>
      </c>
      <c r="AK11" s="2" t="e">
        <f t="shared" si="8"/>
        <v>#DIV/0!</v>
      </c>
      <c r="AL11" s="2" t="e">
        <f t="shared" si="9"/>
        <v>#DIV/0!</v>
      </c>
      <c r="AN11" s="2">
        <f t="shared" si="10"/>
        <v>0</v>
      </c>
      <c r="AO11" s="40" t="str">
        <f t="shared" si="1"/>
        <v>FALSE</v>
      </c>
    </row>
    <row r="12" spans="2:41" s="2" customFormat="1" ht="21.95" customHeight="1">
      <c r="B12" s="245"/>
      <c r="C12" s="286"/>
      <c r="D12" s="287"/>
      <c r="E12" s="288"/>
      <c r="F12" s="289"/>
      <c r="G12" s="290"/>
      <c r="H12" s="287"/>
      <c r="I12" s="290"/>
      <c r="J12" s="287"/>
      <c r="K12" s="290"/>
      <c r="L12" s="283"/>
      <c r="M12" s="284"/>
      <c r="N12" s="252"/>
      <c r="O12" s="285"/>
      <c r="P12" s="255"/>
      <c r="Q12" s="276"/>
      <c r="R12" s="277"/>
      <c r="S12" s="276"/>
      <c r="T12" s="277"/>
      <c r="U12" s="280"/>
      <c r="V12" s="291" t="str">
        <f t="shared" si="2"/>
        <v/>
      </c>
      <c r="W12" s="293"/>
      <c r="X12" s="291" t="str">
        <f t="shared" si="0"/>
        <v/>
      </c>
      <c r="Y12" s="293"/>
      <c r="Z12" s="291" t="str">
        <f t="shared" si="3"/>
        <v/>
      </c>
      <c r="AA12" s="292"/>
      <c r="AD12" s="2" t="e">
        <f t="shared" si="4"/>
        <v>#VALUE!</v>
      </c>
      <c r="AE12" s="2" t="e">
        <f t="shared" si="5"/>
        <v>#VALUE!</v>
      </c>
      <c r="AG12" s="47" t="b">
        <v>0</v>
      </c>
      <c r="AH12" s="2" t="str">
        <f t="shared" si="6"/>
        <v>エラー</v>
      </c>
      <c r="AI12" s="2" t="str">
        <f t="shared" si="7"/>
        <v>エラー</v>
      </c>
      <c r="AK12" s="2" t="e">
        <f t="shared" si="8"/>
        <v>#DIV/0!</v>
      </c>
      <c r="AL12" s="2" t="e">
        <f t="shared" si="9"/>
        <v>#DIV/0!</v>
      </c>
      <c r="AN12" s="2">
        <f t="shared" si="10"/>
        <v>0</v>
      </c>
      <c r="AO12" s="40" t="str">
        <f t="shared" si="1"/>
        <v>FALSE</v>
      </c>
    </row>
    <row r="13" spans="2:41" s="2" customFormat="1" ht="21.95" customHeight="1">
      <c r="B13" s="245"/>
      <c r="C13" s="286"/>
      <c r="D13" s="287"/>
      <c r="E13" s="288"/>
      <c r="F13" s="289"/>
      <c r="G13" s="290"/>
      <c r="H13" s="287"/>
      <c r="I13" s="290"/>
      <c r="J13" s="287"/>
      <c r="K13" s="290"/>
      <c r="L13" s="283"/>
      <c r="M13" s="284"/>
      <c r="N13" s="252"/>
      <c r="O13" s="285"/>
      <c r="P13" s="255"/>
      <c r="Q13" s="276"/>
      <c r="R13" s="277"/>
      <c r="S13" s="276"/>
      <c r="T13" s="277"/>
      <c r="U13" s="280"/>
      <c r="V13" s="291" t="str">
        <f t="shared" si="2"/>
        <v/>
      </c>
      <c r="W13" s="293"/>
      <c r="X13" s="291" t="str">
        <f t="shared" si="0"/>
        <v/>
      </c>
      <c r="Y13" s="293"/>
      <c r="Z13" s="291" t="str">
        <f t="shared" si="3"/>
        <v/>
      </c>
      <c r="AA13" s="292"/>
      <c r="AD13" s="2" t="e">
        <f t="shared" si="4"/>
        <v>#VALUE!</v>
      </c>
      <c r="AE13" s="2" t="e">
        <f t="shared" si="5"/>
        <v>#VALUE!</v>
      </c>
      <c r="AG13" s="47" t="b">
        <v>0</v>
      </c>
      <c r="AH13" s="2" t="str">
        <f t="shared" si="6"/>
        <v>エラー</v>
      </c>
      <c r="AI13" s="2" t="str">
        <f t="shared" si="7"/>
        <v>エラー</v>
      </c>
      <c r="AK13" s="2" t="e">
        <f t="shared" si="8"/>
        <v>#DIV/0!</v>
      </c>
      <c r="AL13" s="2" t="e">
        <f t="shared" si="9"/>
        <v>#DIV/0!</v>
      </c>
      <c r="AN13" s="2">
        <f t="shared" si="10"/>
        <v>0</v>
      </c>
      <c r="AO13" s="40" t="str">
        <f t="shared" si="1"/>
        <v>FALSE</v>
      </c>
    </row>
    <row r="14" spans="2:41" s="2" customFormat="1" ht="21.95" customHeight="1">
      <c r="B14" s="245"/>
      <c r="C14" s="246"/>
      <c r="D14" s="247"/>
      <c r="E14" s="248"/>
      <c r="F14" s="248"/>
      <c r="G14" s="249"/>
      <c r="H14" s="250"/>
      <c r="I14" s="250"/>
      <c r="J14" s="250"/>
      <c r="K14" s="250"/>
      <c r="L14" s="251"/>
      <c r="M14" s="251"/>
      <c r="N14" s="252"/>
      <c r="O14" s="253"/>
      <c r="P14" s="255"/>
      <c r="Q14" s="276"/>
      <c r="R14" s="277"/>
      <c r="S14" s="276"/>
      <c r="T14" s="277"/>
      <c r="U14" s="280"/>
      <c r="V14" s="278" t="str">
        <f t="shared" si="2"/>
        <v/>
      </c>
      <c r="W14" s="278"/>
      <c r="X14" s="278" t="str">
        <f t="shared" si="0"/>
        <v/>
      </c>
      <c r="Y14" s="278"/>
      <c r="Z14" s="278" t="str">
        <f t="shared" si="3"/>
        <v/>
      </c>
      <c r="AA14" s="279"/>
      <c r="AD14" s="2" t="e">
        <f t="shared" si="4"/>
        <v>#VALUE!</v>
      </c>
      <c r="AE14" s="2" t="e">
        <f t="shared" si="5"/>
        <v>#VALUE!</v>
      </c>
      <c r="AG14" s="47" t="b">
        <v>0</v>
      </c>
      <c r="AH14" s="2" t="str">
        <f t="shared" si="6"/>
        <v>エラー</v>
      </c>
      <c r="AI14" s="2" t="str">
        <f t="shared" si="7"/>
        <v>エラー</v>
      </c>
      <c r="AK14" s="2" t="e">
        <f t="shared" si="8"/>
        <v>#DIV/0!</v>
      </c>
      <c r="AL14" s="2" t="e">
        <f t="shared" si="9"/>
        <v>#DIV/0!</v>
      </c>
      <c r="AN14" s="2">
        <f t="shared" si="10"/>
        <v>0</v>
      </c>
      <c r="AO14" s="40" t="str">
        <f t="shared" si="1"/>
        <v>FALSE</v>
      </c>
    </row>
    <row r="15" spans="2:41" s="2" customFormat="1" ht="21.95" customHeight="1">
      <c r="B15" s="245"/>
      <c r="C15" s="246"/>
      <c r="D15" s="247"/>
      <c r="E15" s="248"/>
      <c r="F15" s="248"/>
      <c r="G15" s="249"/>
      <c r="H15" s="250"/>
      <c r="I15" s="250"/>
      <c r="J15" s="250"/>
      <c r="K15" s="250"/>
      <c r="L15" s="251"/>
      <c r="M15" s="251"/>
      <c r="N15" s="252"/>
      <c r="O15" s="253"/>
      <c r="P15" s="255"/>
      <c r="Q15" s="276"/>
      <c r="R15" s="277"/>
      <c r="S15" s="276"/>
      <c r="T15" s="277"/>
      <c r="U15" s="280"/>
      <c r="V15" s="291" t="str">
        <f t="shared" si="2"/>
        <v/>
      </c>
      <c r="W15" s="293"/>
      <c r="X15" s="278" t="str">
        <f t="shared" si="0"/>
        <v/>
      </c>
      <c r="Y15" s="278"/>
      <c r="Z15" s="278" t="str">
        <f t="shared" si="3"/>
        <v/>
      </c>
      <c r="AA15" s="279"/>
      <c r="AD15" s="2" t="e">
        <f t="shared" si="4"/>
        <v>#VALUE!</v>
      </c>
      <c r="AE15" s="2" t="e">
        <f t="shared" si="5"/>
        <v>#VALUE!</v>
      </c>
      <c r="AG15" s="47" t="b">
        <v>0</v>
      </c>
      <c r="AH15" s="2" t="str">
        <f t="shared" si="6"/>
        <v>エラー</v>
      </c>
      <c r="AI15" s="2" t="str">
        <f t="shared" si="7"/>
        <v>エラー</v>
      </c>
      <c r="AK15" s="2" t="e">
        <f t="shared" si="8"/>
        <v>#DIV/0!</v>
      </c>
      <c r="AL15" s="2" t="e">
        <f t="shared" si="9"/>
        <v>#DIV/0!</v>
      </c>
      <c r="AN15" s="2">
        <f t="shared" si="10"/>
        <v>0</v>
      </c>
      <c r="AO15" s="40" t="str">
        <f t="shared" si="1"/>
        <v>FALSE</v>
      </c>
    </row>
    <row r="16" spans="2:41" s="2" customFormat="1" ht="21.95" customHeight="1">
      <c r="B16" s="245"/>
      <c r="C16" s="246"/>
      <c r="D16" s="247"/>
      <c r="E16" s="248"/>
      <c r="F16" s="248"/>
      <c r="G16" s="249"/>
      <c r="H16" s="250"/>
      <c r="I16" s="250"/>
      <c r="J16" s="250"/>
      <c r="K16" s="250"/>
      <c r="L16" s="251"/>
      <c r="M16" s="251"/>
      <c r="N16" s="252"/>
      <c r="O16" s="253"/>
      <c r="P16" s="255"/>
      <c r="Q16" s="276"/>
      <c r="R16" s="277"/>
      <c r="S16" s="276"/>
      <c r="T16" s="277"/>
      <c r="U16" s="280"/>
      <c r="V16" s="291" t="str">
        <f t="shared" si="2"/>
        <v/>
      </c>
      <c r="W16" s="293"/>
      <c r="X16" s="278" t="str">
        <f t="shared" si="0"/>
        <v/>
      </c>
      <c r="Y16" s="278"/>
      <c r="Z16" s="278" t="str">
        <f t="shared" si="3"/>
        <v/>
      </c>
      <c r="AA16" s="279"/>
      <c r="AD16" s="2" t="e">
        <f t="shared" si="4"/>
        <v>#VALUE!</v>
      </c>
      <c r="AE16" s="2" t="e">
        <f t="shared" si="5"/>
        <v>#VALUE!</v>
      </c>
      <c r="AG16" s="47" t="b">
        <v>0</v>
      </c>
      <c r="AH16" s="2" t="str">
        <f t="shared" si="6"/>
        <v>エラー</v>
      </c>
      <c r="AI16" s="2" t="str">
        <f t="shared" si="7"/>
        <v>エラー</v>
      </c>
      <c r="AK16" s="2" t="e">
        <f t="shared" si="8"/>
        <v>#DIV/0!</v>
      </c>
      <c r="AL16" s="2" t="e">
        <f t="shared" si="9"/>
        <v>#DIV/0!</v>
      </c>
      <c r="AN16" s="2">
        <f t="shared" si="10"/>
        <v>0</v>
      </c>
      <c r="AO16" s="40" t="str">
        <f t="shared" si="1"/>
        <v>FALSE</v>
      </c>
    </row>
    <row r="17" spans="2:41" s="2" customFormat="1" ht="21.95" customHeight="1">
      <c r="B17" s="245"/>
      <c r="C17" s="246"/>
      <c r="D17" s="247"/>
      <c r="E17" s="248"/>
      <c r="F17" s="248"/>
      <c r="G17" s="249"/>
      <c r="H17" s="250"/>
      <c r="I17" s="250"/>
      <c r="J17" s="250"/>
      <c r="K17" s="250"/>
      <c r="L17" s="251"/>
      <c r="M17" s="251"/>
      <c r="N17" s="252"/>
      <c r="O17" s="253"/>
      <c r="P17" s="254"/>
      <c r="Q17" s="255"/>
      <c r="R17" s="277"/>
      <c r="S17" s="276"/>
      <c r="T17" s="277"/>
      <c r="U17" s="280"/>
      <c r="V17" s="291" t="str">
        <f t="shared" si="2"/>
        <v/>
      </c>
      <c r="W17" s="293"/>
      <c r="X17" s="278" t="str">
        <f t="shared" si="0"/>
        <v/>
      </c>
      <c r="Y17" s="278"/>
      <c r="Z17" s="278" t="str">
        <f t="shared" si="3"/>
        <v/>
      </c>
      <c r="AA17" s="279"/>
      <c r="AD17" s="2" t="e">
        <f t="shared" si="4"/>
        <v>#VALUE!</v>
      </c>
      <c r="AE17" s="2" t="e">
        <f t="shared" si="5"/>
        <v>#VALUE!</v>
      </c>
      <c r="AG17" s="47" t="b">
        <v>0</v>
      </c>
      <c r="AH17" s="2" t="str">
        <f t="shared" si="6"/>
        <v>エラー</v>
      </c>
      <c r="AI17" s="2" t="str">
        <f t="shared" si="7"/>
        <v>エラー</v>
      </c>
      <c r="AK17" s="2" t="e">
        <f t="shared" si="8"/>
        <v>#DIV/0!</v>
      </c>
      <c r="AL17" s="2" t="e">
        <f t="shared" si="9"/>
        <v>#DIV/0!</v>
      </c>
      <c r="AN17" s="2">
        <f t="shared" si="10"/>
        <v>0</v>
      </c>
      <c r="AO17" s="40" t="str">
        <f t="shared" si="1"/>
        <v>FALSE</v>
      </c>
    </row>
    <row r="18" spans="2:41" s="2" customFormat="1" ht="21.95" customHeight="1">
      <c r="B18" s="245"/>
      <c r="C18" s="246"/>
      <c r="D18" s="247"/>
      <c r="E18" s="248"/>
      <c r="F18" s="248"/>
      <c r="G18" s="249"/>
      <c r="H18" s="250"/>
      <c r="I18" s="250"/>
      <c r="J18" s="250"/>
      <c r="K18" s="250"/>
      <c r="L18" s="251"/>
      <c r="M18" s="251"/>
      <c r="N18" s="252"/>
      <c r="O18" s="253"/>
      <c r="P18" s="254"/>
      <c r="Q18" s="255"/>
      <c r="R18" s="281"/>
      <c r="S18" s="282"/>
      <c r="T18" s="280"/>
      <c r="U18" s="254"/>
      <c r="V18" s="291" t="str">
        <f t="shared" si="2"/>
        <v/>
      </c>
      <c r="W18" s="293"/>
      <c r="X18" s="278" t="str">
        <f t="shared" si="0"/>
        <v/>
      </c>
      <c r="Y18" s="278"/>
      <c r="Z18" s="278" t="str">
        <f t="shared" si="3"/>
        <v/>
      </c>
      <c r="AA18" s="279"/>
      <c r="AD18" s="2" t="e">
        <f t="shared" si="4"/>
        <v>#VALUE!</v>
      </c>
      <c r="AE18" s="2" t="e">
        <f t="shared" si="5"/>
        <v>#VALUE!</v>
      </c>
      <c r="AG18" s="47" t="b">
        <v>0</v>
      </c>
      <c r="AH18" s="2" t="str">
        <f t="shared" si="6"/>
        <v>エラー</v>
      </c>
      <c r="AI18" s="2" t="str">
        <f t="shared" si="7"/>
        <v>エラー</v>
      </c>
      <c r="AK18" s="2" t="e">
        <f t="shared" si="8"/>
        <v>#DIV/0!</v>
      </c>
      <c r="AL18" s="2" t="e">
        <f t="shared" si="9"/>
        <v>#DIV/0!</v>
      </c>
      <c r="AN18" s="2">
        <f t="shared" si="10"/>
        <v>0</v>
      </c>
      <c r="AO18" s="40" t="str">
        <f t="shared" si="1"/>
        <v>FALSE</v>
      </c>
    </row>
    <row r="19" spans="2:41" s="2" customFormat="1" ht="21.95" customHeight="1" thickBot="1">
      <c r="B19" s="300"/>
      <c r="C19" s="301"/>
      <c r="D19" s="302"/>
      <c r="E19" s="303"/>
      <c r="F19" s="303"/>
      <c r="G19" s="304"/>
      <c r="H19" s="305"/>
      <c r="I19" s="305"/>
      <c r="J19" s="305"/>
      <c r="K19" s="305"/>
      <c r="L19" s="275"/>
      <c r="M19" s="275"/>
      <c r="N19" s="306"/>
      <c r="O19" s="307"/>
      <c r="P19" s="295"/>
      <c r="Q19" s="308"/>
      <c r="R19" s="309"/>
      <c r="S19" s="310"/>
      <c r="T19" s="294"/>
      <c r="U19" s="295"/>
      <c r="V19" s="291" t="str">
        <f t="shared" si="2"/>
        <v/>
      </c>
      <c r="W19" s="293"/>
      <c r="X19" s="278" t="str">
        <f t="shared" si="0"/>
        <v/>
      </c>
      <c r="Y19" s="278"/>
      <c r="Z19" s="296" t="str">
        <f t="shared" si="3"/>
        <v/>
      </c>
      <c r="AA19" s="297"/>
      <c r="AD19" s="2" t="e">
        <f t="shared" si="4"/>
        <v>#VALUE!</v>
      </c>
      <c r="AE19" s="2" t="e">
        <f t="shared" si="5"/>
        <v>#VALUE!</v>
      </c>
      <c r="AG19" s="47" t="b">
        <v>0</v>
      </c>
      <c r="AH19" s="2" t="str">
        <f t="shared" si="6"/>
        <v>エラー</v>
      </c>
      <c r="AI19" s="2" t="str">
        <f t="shared" si="7"/>
        <v>エラー</v>
      </c>
      <c r="AK19" s="2" t="e">
        <f t="shared" si="8"/>
        <v>#DIV/0!</v>
      </c>
      <c r="AL19" s="2" t="e">
        <f t="shared" si="9"/>
        <v>#DIV/0!</v>
      </c>
      <c r="AN19" s="2">
        <f t="shared" si="10"/>
        <v>0</v>
      </c>
      <c r="AO19" s="40" t="str">
        <f t="shared" si="1"/>
        <v>FALSE</v>
      </c>
    </row>
    <row r="20" spans="2:41" s="2" customFormat="1" ht="21.95" customHeight="1" thickBot="1">
      <c r="B20" s="210" t="s">
        <v>194</v>
      </c>
      <c r="C20" s="211"/>
      <c r="D20" s="211"/>
      <c r="E20" s="211"/>
      <c r="F20" s="211"/>
      <c r="G20" s="211"/>
      <c r="H20" s="211"/>
      <c r="I20" s="211"/>
      <c r="J20" s="211"/>
      <c r="K20" s="211"/>
      <c r="L20" s="211"/>
      <c r="M20" s="211"/>
      <c r="N20" s="211"/>
      <c r="O20" s="211"/>
      <c r="P20" s="211"/>
      <c r="Q20" s="211"/>
      <c r="R20" s="211"/>
      <c r="S20" s="211"/>
      <c r="T20" s="211"/>
      <c r="U20" s="211"/>
      <c r="V20" s="298">
        <f>SUM(V8:W19)</f>
        <v>0</v>
      </c>
      <c r="W20" s="298"/>
      <c r="X20" s="298">
        <f>IF(共通条件・結果!AA7="８地域","-",SUM(X8:Y19))</f>
        <v>0</v>
      </c>
      <c r="Y20" s="298"/>
      <c r="Z20" s="298">
        <f>SUM(Z8:AA19)</f>
        <v>0</v>
      </c>
      <c r="AA20" s="299"/>
    </row>
    <row r="21" spans="2:41" s="2" customFormat="1" ht="9.9499999999999993" customHeight="1">
      <c r="AN21" s="256"/>
      <c r="AO21" s="256"/>
    </row>
    <row r="22" spans="2:41" s="2" customFormat="1" ht="21.95" customHeight="1" thickBot="1">
      <c r="E22" s="4"/>
      <c r="J22" s="4" t="s">
        <v>13</v>
      </c>
    </row>
    <row r="23" spans="2:41" s="2" customFormat="1" ht="21.95" customHeight="1">
      <c r="J23" s="311" t="s">
        <v>14</v>
      </c>
      <c r="K23" s="174"/>
      <c r="L23" s="174"/>
      <c r="M23" s="312"/>
      <c r="N23" s="324" t="s">
        <v>142</v>
      </c>
      <c r="O23" s="174"/>
      <c r="P23" s="174"/>
      <c r="Q23" s="312"/>
      <c r="R23" s="239" t="s">
        <v>143</v>
      </c>
      <c r="S23" s="191"/>
      <c r="T23" s="328" t="s">
        <v>9</v>
      </c>
      <c r="U23" s="329"/>
      <c r="V23" s="316" t="s">
        <v>147</v>
      </c>
      <c r="W23" s="317"/>
      <c r="X23" s="316" t="s">
        <v>145</v>
      </c>
      <c r="Y23" s="317"/>
      <c r="Z23" s="316" t="s">
        <v>112</v>
      </c>
      <c r="AA23" s="175"/>
      <c r="AN23" s="256" t="s">
        <v>58</v>
      </c>
      <c r="AO23" s="256"/>
    </row>
    <row r="24" spans="2:41" s="2" customFormat="1" ht="21.95" customHeight="1">
      <c r="J24" s="313"/>
      <c r="K24" s="256"/>
      <c r="L24" s="256"/>
      <c r="M24" s="314"/>
      <c r="N24" s="325"/>
      <c r="O24" s="326"/>
      <c r="P24" s="326"/>
      <c r="Q24" s="327"/>
      <c r="R24" s="240"/>
      <c r="S24" s="236"/>
      <c r="T24" s="330"/>
      <c r="U24" s="331"/>
      <c r="V24" s="318"/>
      <c r="W24" s="319"/>
      <c r="X24" s="318"/>
      <c r="Y24" s="319"/>
      <c r="Z24" s="321"/>
      <c r="AA24" s="322"/>
      <c r="AN24" s="40"/>
      <c r="AO24" s="40"/>
    </row>
    <row r="25" spans="2:41" s="2" customFormat="1" ht="21.95" customHeight="1" thickBot="1">
      <c r="J25" s="315"/>
      <c r="K25" s="219"/>
      <c r="L25" s="219"/>
      <c r="M25" s="220"/>
      <c r="N25" s="333" t="s">
        <v>8</v>
      </c>
      <c r="O25" s="334"/>
      <c r="P25" s="335" t="s">
        <v>7</v>
      </c>
      <c r="Q25" s="238"/>
      <c r="R25" s="238"/>
      <c r="S25" s="238"/>
      <c r="T25" s="332"/>
      <c r="U25" s="332"/>
      <c r="V25" s="223"/>
      <c r="W25" s="320"/>
      <c r="X25" s="223"/>
      <c r="Y25" s="320"/>
      <c r="Z25" s="257"/>
      <c r="AA25" s="323"/>
      <c r="AN25" s="65" t="s">
        <v>56</v>
      </c>
      <c r="AO25" s="2" t="s">
        <v>54</v>
      </c>
    </row>
    <row r="26" spans="2:41" s="2" customFormat="1" ht="21.95" customHeight="1">
      <c r="D26" s="82"/>
      <c r="E26" s="82"/>
      <c r="J26" s="341"/>
      <c r="K26" s="342"/>
      <c r="L26" s="342"/>
      <c r="M26" s="343"/>
      <c r="N26" s="271"/>
      <c r="O26" s="272"/>
      <c r="P26" s="272"/>
      <c r="Q26" s="273"/>
      <c r="R26" s="274"/>
      <c r="S26" s="274"/>
      <c r="T26" s="344"/>
      <c r="U26" s="344"/>
      <c r="V26" s="336" t="str">
        <f>IF(N26="","",N26*P26*R26*0.034*$V$4)</f>
        <v/>
      </c>
      <c r="W26" s="336"/>
      <c r="X26" s="336" t="str">
        <f>IF(N26="","",IF(ISERROR(N26*P26*R26*0.034*$X$4),"-",N26*P26*R26*0.034*$X$4))</f>
        <v/>
      </c>
      <c r="Y26" s="336"/>
      <c r="Z26" s="336" t="str">
        <f>IF(N26="","",N26*P26*AN26)</f>
        <v/>
      </c>
      <c r="AA26" s="337"/>
      <c r="AD26" s="47"/>
      <c r="AN26" s="2">
        <f>IF(AO26="FALSE",R26,IF(T26="風除室",1/((1/R26)+0.1),0.5*R26+0.5*(1/((1/R26)+AO26))))</f>
        <v>0</v>
      </c>
      <c r="AO26" s="40" t="str">
        <f>IF(T26="","FALSE",IF(T26="雨戸",0.1,IF(T26="ｼｬｯﾀｰ",0.1,IF(T26="障子",0.18,IF(T26="風除室",0.1)))))</f>
        <v>FALSE</v>
      </c>
    </row>
    <row r="27" spans="2:41" s="2" customFormat="1" ht="21.95" customHeight="1">
      <c r="D27" s="82"/>
      <c r="E27" s="82"/>
      <c r="J27" s="338"/>
      <c r="K27" s="339"/>
      <c r="L27" s="339"/>
      <c r="M27" s="340"/>
      <c r="N27" s="287"/>
      <c r="O27" s="288"/>
      <c r="P27" s="289"/>
      <c r="Q27" s="290"/>
      <c r="R27" s="287"/>
      <c r="S27" s="290"/>
      <c r="T27" s="283"/>
      <c r="U27" s="284"/>
      <c r="V27" s="291" t="str">
        <f>IF(N27="","",N27*P27*R27*0.034*$V$4)</f>
        <v/>
      </c>
      <c r="W27" s="293"/>
      <c r="X27" s="291" t="str">
        <f>IF(N27="","",IF(ISERROR(N27*P27*R27*0.034*$X$4),"-",N27*P27*R27*0.034*$X$4))</f>
        <v/>
      </c>
      <c r="Y27" s="293"/>
      <c r="Z27" s="291" t="str">
        <f>IF(N27="","",N27*P27*AN27)</f>
        <v/>
      </c>
      <c r="AA27" s="292"/>
      <c r="AD27" s="47"/>
      <c r="AN27" s="2">
        <f>IF(AO27="FALSE",R27,IF(T27="風除室",1/((1/R27)+0.1),0.5*R27+0.5*(1/((1/R27)+AO27))))</f>
        <v>0</v>
      </c>
      <c r="AO27" s="40" t="str">
        <f>IF(T27="","FALSE",IF(T27="雨戸",0.1,IF(T27="ｼｬｯﾀｰ",0.1,IF(T27="障子",0.18,IF(T27="風除室",0.1)))))</f>
        <v>FALSE</v>
      </c>
    </row>
    <row r="28" spans="2:41" s="2" customFormat="1" ht="21.95" customHeight="1" thickBot="1">
      <c r="D28" s="82"/>
      <c r="E28" s="82"/>
      <c r="J28" s="345"/>
      <c r="K28" s="346"/>
      <c r="L28" s="346"/>
      <c r="M28" s="347"/>
      <c r="N28" s="302"/>
      <c r="O28" s="303"/>
      <c r="P28" s="303"/>
      <c r="Q28" s="304"/>
      <c r="R28" s="305"/>
      <c r="S28" s="305"/>
      <c r="T28" s="251"/>
      <c r="U28" s="251"/>
      <c r="V28" s="348" t="str">
        <f>IF(N28="","",N28*P28*R28*0.034*$V$4)</f>
        <v/>
      </c>
      <c r="W28" s="348"/>
      <c r="X28" s="348" t="str">
        <f>IF(N28="","",IF(ISERROR(N28*P28*R28*0.034*$X$4),"-",N28*P28*R28*0.034*$X$4))</f>
        <v/>
      </c>
      <c r="Y28" s="348"/>
      <c r="Z28" s="348" t="str">
        <f>IF(N28="","",N28*P28*AN28)</f>
        <v/>
      </c>
      <c r="AA28" s="349"/>
      <c r="AD28" s="47"/>
      <c r="AN28" s="2">
        <f>IF(AO28="FALSE",R28,IF(T28="風除室",1/((1/R28)+0.1),0.5*R28+0.5*(1/((1/R28)+AO28))))</f>
        <v>0</v>
      </c>
      <c r="AO28" s="40" t="str">
        <f>IF(T28="","FALSE",IF(T28="雨戸",0.1,IF(T28="ｼｬｯﾀｰ",0.1,IF(T28="障子",0.18,IF(T28="風除室",0.1)))))</f>
        <v>FALSE</v>
      </c>
    </row>
    <row r="29" spans="2:41" s="2" customFormat="1" ht="21.95" customHeight="1" thickBot="1">
      <c r="J29" s="210" t="s">
        <v>195</v>
      </c>
      <c r="K29" s="211"/>
      <c r="L29" s="211"/>
      <c r="M29" s="211"/>
      <c r="N29" s="211"/>
      <c r="O29" s="211"/>
      <c r="P29" s="211"/>
      <c r="Q29" s="211"/>
      <c r="R29" s="211"/>
      <c r="S29" s="211"/>
      <c r="T29" s="211"/>
      <c r="U29" s="212"/>
      <c r="V29" s="350">
        <f>SUM(V26:W28)</f>
        <v>0</v>
      </c>
      <c r="W29" s="350"/>
      <c r="X29" s="350">
        <f>SUM(X26:Y28)</f>
        <v>0</v>
      </c>
      <c r="Y29" s="350"/>
      <c r="Z29" s="350">
        <f>SUM(Z26:AA28)</f>
        <v>0</v>
      </c>
      <c r="AA29" s="351"/>
      <c r="AO29" s="40"/>
    </row>
    <row r="30" spans="2:41" s="2" customFormat="1" ht="9.9499999999999993" customHeight="1">
      <c r="J30" s="26"/>
      <c r="K30" s="26"/>
      <c r="L30" s="26"/>
      <c r="M30" s="26"/>
      <c r="N30" s="26"/>
      <c r="O30" s="26"/>
      <c r="P30" s="26"/>
      <c r="Q30" s="26"/>
      <c r="R30" s="26"/>
      <c r="S30" s="26"/>
      <c r="T30" s="26"/>
      <c r="U30" s="26"/>
      <c r="V30" s="66"/>
      <c r="W30" s="66"/>
      <c r="X30" s="66"/>
      <c r="Y30" s="66"/>
      <c r="Z30" s="66"/>
      <c r="AA30" s="66"/>
      <c r="AO30" s="40"/>
    </row>
    <row r="31" spans="2:41" s="2" customFormat="1" ht="21.95" customHeight="1" thickBot="1">
      <c r="J31" s="4" t="s">
        <v>15</v>
      </c>
      <c r="K31" s="4"/>
      <c r="L31" s="4"/>
      <c r="AO31" s="40"/>
    </row>
    <row r="32" spans="2:41" s="2" customFormat="1" ht="21.95" customHeight="1">
      <c r="J32" s="311" t="s">
        <v>0</v>
      </c>
      <c r="K32" s="312"/>
      <c r="L32" s="316" t="s">
        <v>148</v>
      </c>
      <c r="M32" s="317"/>
      <c r="N32" s="316" t="s">
        <v>149</v>
      </c>
      <c r="O32" s="317"/>
      <c r="P32" s="357" t="s">
        <v>150</v>
      </c>
      <c r="Q32" s="358"/>
      <c r="R32" s="239" t="s">
        <v>143</v>
      </c>
      <c r="S32" s="191"/>
      <c r="T32" s="239" t="s">
        <v>147</v>
      </c>
      <c r="U32" s="191"/>
      <c r="V32" s="239" t="s">
        <v>145</v>
      </c>
      <c r="W32" s="191"/>
      <c r="X32" s="239" t="s">
        <v>112</v>
      </c>
      <c r="Y32" s="192"/>
      <c r="AO32" s="40"/>
    </row>
    <row r="33" spans="2:41" s="2" customFormat="1" ht="21.95" customHeight="1">
      <c r="J33" s="313"/>
      <c r="K33" s="314"/>
      <c r="L33" s="318"/>
      <c r="M33" s="319"/>
      <c r="N33" s="318"/>
      <c r="O33" s="319"/>
      <c r="P33" s="359"/>
      <c r="Q33" s="360"/>
      <c r="R33" s="236"/>
      <c r="S33" s="236"/>
      <c r="T33" s="240"/>
      <c r="U33" s="236"/>
      <c r="V33" s="240"/>
      <c r="W33" s="236"/>
      <c r="X33" s="236"/>
      <c r="Y33" s="260"/>
      <c r="AO33" s="40"/>
    </row>
    <row r="34" spans="2:41" s="2" customFormat="1" ht="21.95" customHeight="1" thickBot="1">
      <c r="J34" s="315"/>
      <c r="K34" s="220"/>
      <c r="L34" s="223"/>
      <c r="M34" s="320"/>
      <c r="N34" s="223"/>
      <c r="O34" s="320"/>
      <c r="P34" s="361"/>
      <c r="Q34" s="362"/>
      <c r="R34" s="238"/>
      <c r="S34" s="238"/>
      <c r="T34" s="238"/>
      <c r="U34" s="238"/>
      <c r="V34" s="238"/>
      <c r="W34" s="238"/>
      <c r="X34" s="238"/>
      <c r="Y34" s="261"/>
    </row>
    <row r="35" spans="2:41" s="2" customFormat="1" ht="21.95" customHeight="1">
      <c r="J35" s="269"/>
      <c r="K35" s="352"/>
      <c r="L35" s="353"/>
      <c r="M35" s="354"/>
      <c r="N35" s="353"/>
      <c r="O35" s="354"/>
      <c r="P35" s="355" t="str">
        <f>IF(L35="","",L35-N35)</f>
        <v/>
      </c>
      <c r="Q35" s="356"/>
      <c r="R35" s="274"/>
      <c r="S35" s="274"/>
      <c r="T35" s="278" t="str">
        <f>IF(P35="","",P35*R35*0.034*$V$4)</f>
        <v/>
      </c>
      <c r="U35" s="278"/>
      <c r="V35" s="291" t="str">
        <f>IF(P35="","",IF(ISERROR(P35*R35*0.034*$X$4),"-",P35*R35*0.034*$X$4))</f>
        <v/>
      </c>
      <c r="W35" s="293"/>
      <c r="X35" s="336" t="str">
        <f>IF(R35="","",R35*P35)</f>
        <v/>
      </c>
      <c r="Y35" s="337"/>
      <c r="AD35" s="47"/>
      <c r="AE35" s="47"/>
      <c r="AF35" s="47"/>
    </row>
    <row r="36" spans="2:41" s="2" customFormat="1" ht="21.95" customHeight="1">
      <c r="J36" s="245"/>
      <c r="K36" s="286"/>
      <c r="L36" s="287"/>
      <c r="M36" s="290"/>
      <c r="N36" s="287"/>
      <c r="O36" s="290"/>
      <c r="P36" s="363" t="str">
        <f t="shared" ref="P36:P37" si="11">IF(L36="","",L36-N36)</f>
        <v/>
      </c>
      <c r="Q36" s="364"/>
      <c r="R36" s="287"/>
      <c r="S36" s="290"/>
      <c r="T36" s="291" t="str">
        <f t="shared" ref="T36:T39" si="12">IF(P36="","",P36*R36*0.034*$V$4)</f>
        <v/>
      </c>
      <c r="U36" s="293"/>
      <c r="V36" s="291" t="str">
        <f t="shared" ref="V36:V39" si="13">IF(P36="","",IF(ISERROR(P36*R36*0.034*$X$4),"-",P36*R36*0.034*$X$4))</f>
        <v/>
      </c>
      <c r="W36" s="293"/>
      <c r="X36" s="291" t="str">
        <f t="shared" ref="X36:X39" si="14">IF(R36="","",R36*P36)</f>
        <v/>
      </c>
      <c r="Y36" s="292"/>
      <c r="AD36" s="47"/>
      <c r="AE36" s="47"/>
      <c r="AF36" s="47"/>
    </row>
    <row r="37" spans="2:41" s="2" customFormat="1" ht="21.95" customHeight="1">
      <c r="J37" s="245"/>
      <c r="K37" s="286"/>
      <c r="L37" s="287"/>
      <c r="M37" s="290"/>
      <c r="N37" s="287"/>
      <c r="O37" s="290"/>
      <c r="P37" s="363" t="str">
        <f t="shared" si="11"/>
        <v/>
      </c>
      <c r="Q37" s="364"/>
      <c r="R37" s="287"/>
      <c r="S37" s="290"/>
      <c r="T37" s="291" t="str">
        <f t="shared" si="12"/>
        <v/>
      </c>
      <c r="U37" s="293"/>
      <c r="V37" s="291" t="str">
        <f t="shared" si="13"/>
        <v/>
      </c>
      <c r="W37" s="293"/>
      <c r="X37" s="291" t="str">
        <f t="shared" si="14"/>
        <v/>
      </c>
      <c r="Y37" s="292"/>
      <c r="AD37" s="47"/>
      <c r="AE37" s="47"/>
      <c r="AF37" s="47"/>
    </row>
    <row r="38" spans="2:41" s="2" customFormat="1" ht="21.95" customHeight="1">
      <c r="J38" s="245"/>
      <c r="K38" s="286"/>
      <c r="L38" s="287"/>
      <c r="M38" s="290"/>
      <c r="N38" s="287"/>
      <c r="O38" s="290"/>
      <c r="P38" s="363" t="str">
        <f>IF(L38="","",L38-N38)</f>
        <v/>
      </c>
      <c r="Q38" s="364"/>
      <c r="R38" s="250"/>
      <c r="S38" s="250"/>
      <c r="T38" s="278" t="str">
        <f t="shared" si="12"/>
        <v/>
      </c>
      <c r="U38" s="278"/>
      <c r="V38" s="291" t="str">
        <f t="shared" si="13"/>
        <v/>
      </c>
      <c r="W38" s="293"/>
      <c r="X38" s="278" t="str">
        <f t="shared" si="14"/>
        <v/>
      </c>
      <c r="Y38" s="279"/>
      <c r="AD38" s="47"/>
      <c r="AE38" s="47"/>
      <c r="AF38" s="47"/>
    </row>
    <row r="39" spans="2:41" s="2" customFormat="1" ht="21.95" customHeight="1" thickBot="1">
      <c r="J39" s="300"/>
      <c r="K39" s="376"/>
      <c r="L39" s="377"/>
      <c r="M39" s="378"/>
      <c r="N39" s="377"/>
      <c r="O39" s="378"/>
      <c r="P39" s="379" t="str">
        <f>IF(L39="","",L39-N39)</f>
        <v/>
      </c>
      <c r="Q39" s="380"/>
      <c r="R39" s="381"/>
      <c r="S39" s="381"/>
      <c r="T39" s="296" t="str">
        <f t="shared" si="12"/>
        <v/>
      </c>
      <c r="U39" s="296"/>
      <c r="V39" s="382" t="str">
        <f t="shared" si="13"/>
        <v/>
      </c>
      <c r="W39" s="383"/>
      <c r="X39" s="296" t="str">
        <f t="shared" si="14"/>
        <v/>
      </c>
      <c r="Y39" s="297"/>
      <c r="AD39" s="47"/>
      <c r="AE39" s="47"/>
      <c r="AF39" s="47"/>
    </row>
    <row r="40" spans="2:41" s="2" customFormat="1" ht="21.95" customHeight="1" thickBot="1">
      <c r="J40" s="210" t="s">
        <v>196</v>
      </c>
      <c r="K40" s="211"/>
      <c r="L40" s="211"/>
      <c r="M40" s="211"/>
      <c r="N40" s="211"/>
      <c r="O40" s="211"/>
      <c r="P40" s="211"/>
      <c r="Q40" s="211"/>
      <c r="R40" s="211"/>
      <c r="S40" s="211"/>
      <c r="T40" s="350">
        <f>SUM(T35:U39)</f>
        <v>0</v>
      </c>
      <c r="U40" s="350"/>
      <c r="V40" s="350">
        <f>IF(共通条件・結果!AA7="８地域","-",SUM(V35:W39))</f>
        <v>0</v>
      </c>
      <c r="W40" s="350"/>
      <c r="X40" s="350">
        <f>SUM(X35:Y39)</f>
        <v>0</v>
      </c>
      <c r="Y40" s="351"/>
    </row>
    <row r="41" spans="2:41" s="2" customFormat="1" ht="12">
      <c r="J41" s="67" t="s">
        <v>157</v>
      </c>
    </row>
    <row r="42" spans="2:41" s="2" customFormat="1" ht="21.95" customHeight="1" thickBot="1">
      <c r="B42" s="4" t="s">
        <v>197</v>
      </c>
    </row>
    <row r="43" spans="2:41" s="2" customFormat="1" ht="21.95" customHeight="1">
      <c r="B43" s="365" t="s">
        <v>186</v>
      </c>
      <c r="C43" s="366"/>
      <c r="D43" s="165" t="s">
        <v>37</v>
      </c>
      <c r="E43" s="166"/>
      <c r="F43" s="166"/>
      <c r="G43" s="166"/>
      <c r="H43" s="166"/>
      <c r="I43" s="166"/>
      <c r="J43" s="193"/>
      <c r="K43" s="61"/>
      <c r="L43" s="371">
        <f>Q43+U43+Y43</f>
        <v>0</v>
      </c>
      <c r="M43" s="371"/>
      <c r="N43" s="371"/>
      <c r="O43" s="61" t="s">
        <v>22</v>
      </c>
      <c r="P43" s="11" t="s">
        <v>21</v>
      </c>
      <c r="Q43" s="372">
        <f>D8*F8+D9*F9+D10*F10+D11*F11+D12*F12+D13*F13+D14*F14+D15*F15+D16*F16+D17*F17+D18*F18+D19*F19</f>
        <v>0</v>
      </c>
      <c r="R43" s="372"/>
      <c r="S43" s="68" t="s">
        <v>23</v>
      </c>
      <c r="T43" s="68" t="s">
        <v>20</v>
      </c>
      <c r="U43" s="373">
        <f>N26*P26+N27*P27+N28*P28</f>
        <v>0</v>
      </c>
      <c r="V43" s="373"/>
      <c r="W43" s="68" t="s">
        <v>23</v>
      </c>
      <c r="X43" s="68" t="s">
        <v>1</v>
      </c>
      <c r="Y43" s="375">
        <f>SUM(P35:Q39)</f>
        <v>0</v>
      </c>
      <c r="Z43" s="375"/>
      <c r="AA43" s="69" t="s">
        <v>17</v>
      </c>
    </row>
    <row r="44" spans="2:41" s="2" customFormat="1" ht="21.95" customHeight="1">
      <c r="B44" s="367"/>
      <c r="C44" s="368"/>
      <c r="D44" s="196" t="s">
        <v>47</v>
      </c>
      <c r="E44" s="197"/>
      <c r="F44" s="197"/>
      <c r="G44" s="197"/>
      <c r="H44" s="197"/>
      <c r="I44" s="197"/>
      <c r="J44" s="198"/>
      <c r="K44" s="64"/>
      <c r="L44" s="64"/>
      <c r="M44" s="64"/>
      <c r="N44" s="64"/>
      <c r="O44" s="64"/>
      <c r="P44" s="64"/>
      <c r="Q44" s="64"/>
      <c r="R44" s="64"/>
      <c r="S44" s="64"/>
      <c r="T44" s="64"/>
      <c r="U44" s="64"/>
      <c r="V44" s="64"/>
      <c r="W44" s="385">
        <f>V20+V29+T40</f>
        <v>0</v>
      </c>
      <c r="X44" s="385"/>
      <c r="Y44" s="385"/>
      <c r="Z44" s="386" t="s">
        <v>115</v>
      </c>
      <c r="AA44" s="387"/>
    </row>
    <row r="45" spans="2:41" s="2" customFormat="1" ht="21.95" customHeight="1">
      <c r="B45" s="367"/>
      <c r="C45" s="368"/>
      <c r="D45" s="196" t="s">
        <v>48</v>
      </c>
      <c r="E45" s="197"/>
      <c r="F45" s="197"/>
      <c r="G45" s="197"/>
      <c r="H45" s="197"/>
      <c r="I45" s="197"/>
      <c r="J45" s="198"/>
      <c r="K45" s="64"/>
      <c r="L45" s="64"/>
      <c r="M45" s="64"/>
      <c r="N45" s="64"/>
      <c r="O45" s="64"/>
      <c r="P45" s="64"/>
      <c r="Q45" s="64"/>
      <c r="R45" s="64"/>
      <c r="S45" s="64"/>
      <c r="T45" s="64"/>
      <c r="U45" s="64"/>
      <c r="V45" s="64"/>
      <c r="W45" s="385">
        <f>IF(共通条件・結果!AA7="８地域","-",$X$20+$X$29+$V$40)</f>
        <v>0</v>
      </c>
      <c r="X45" s="385"/>
      <c r="Y45" s="385"/>
      <c r="Z45" s="386" t="s">
        <v>115</v>
      </c>
      <c r="AA45" s="387"/>
    </row>
    <row r="46" spans="2:41" s="2" customFormat="1" ht="21.95" customHeight="1" thickBot="1">
      <c r="B46" s="369"/>
      <c r="C46" s="370"/>
      <c r="D46" s="178" t="s">
        <v>18</v>
      </c>
      <c r="E46" s="179"/>
      <c r="F46" s="179"/>
      <c r="G46" s="179"/>
      <c r="H46" s="179"/>
      <c r="I46" s="179"/>
      <c r="J46" s="180"/>
      <c r="K46" s="62"/>
      <c r="L46" s="62"/>
      <c r="M46" s="62"/>
      <c r="N46" s="62"/>
      <c r="O46" s="62"/>
      <c r="P46" s="62"/>
      <c r="Q46" s="62"/>
      <c r="R46" s="62"/>
      <c r="S46" s="62"/>
      <c r="T46" s="62"/>
      <c r="U46" s="62"/>
      <c r="V46" s="62"/>
      <c r="W46" s="384">
        <f>Z20+Z29+X40</f>
        <v>0</v>
      </c>
      <c r="X46" s="384"/>
      <c r="Y46" s="384"/>
      <c r="Z46" s="63" t="s">
        <v>19</v>
      </c>
      <c r="AA46" s="70"/>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algorithmName="SHA-512" hashValue="NAa4Uf5hVku0gfcI0h/oUNMIM2xWbAuG4RCQnMEMp0z7ezaBS/R0s8RvkqsnoeDAeKyKnVt5odZbCLGquz36sg==" saltValue="/XCEurgBrEVeramYSNd60g==" spinCount="100000" sheet="1" objects="1" scenarios="1" selectLockedCells="1"/>
  <mergeCells count="289">
    <mergeCell ref="D44:J44"/>
    <mergeCell ref="W44:Y44"/>
    <mergeCell ref="Z44:AA44"/>
    <mergeCell ref="D45:J45"/>
    <mergeCell ref="W45:Y45"/>
    <mergeCell ref="Z45:AA45"/>
    <mergeCell ref="J40:S40"/>
    <mergeCell ref="T40:U40"/>
    <mergeCell ref="V40:W40"/>
    <mergeCell ref="X40:Y40"/>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Z28:AA28"/>
    <mergeCell ref="V29:W29"/>
    <mergeCell ref="X29:Y29"/>
    <mergeCell ref="Z29:AA29"/>
    <mergeCell ref="V27:W27"/>
    <mergeCell ref="X27:Y27"/>
    <mergeCell ref="Z27:AA27"/>
    <mergeCell ref="V32:W34"/>
    <mergeCell ref="X32:Y34"/>
    <mergeCell ref="J28:M28"/>
    <mergeCell ref="N28:O28"/>
    <mergeCell ref="P28:Q28"/>
    <mergeCell ref="V26:W26"/>
    <mergeCell ref="X26:Y26"/>
    <mergeCell ref="V28:W28"/>
    <mergeCell ref="X28:Y28"/>
    <mergeCell ref="R28:S28"/>
    <mergeCell ref="T28:U28"/>
    <mergeCell ref="Z26:AA26"/>
    <mergeCell ref="J27:M27"/>
    <mergeCell ref="N27:O27"/>
    <mergeCell ref="P27:Q27"/>
    <mergeCell ref="AN23:AO23"/>
    <mergeCell ref="J26:M26"/>
    <mergeCell ref="N26:O26"/>
    <mergeCell ref="P26:Q26"/>
    <mergeCell ref="R26:S26"/>
    <mergeCell ref="T26:U26"/>
    <mergeCell ref="R27:S27"/>
    <mergeCell ref="T27:U27"/>
    <mergeCell ref="AN21:AO21"/>
    <mergeCell ref="J23:M25"/>
    <mergeCell ref="V23:W25"/>
    <mergeCell ref="X23:Y25"/>
    <mergeCell ref="Z23:AA25"/>
    <mergeCell ref="N23:Q24"/>
    <mergeCell ref="R23:S25"/>
    <mergeCell ref="T23:U25"/>
    <mergeCell ref="N25:O25"/>
    <mergeCell ref="P25:Q25"/>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N8:O8"/>
    <mergeCell ref="P8:Q8"/>
    <mergeCell ref="R8:S8"/>
    <mergeCell ref="T8:U8"/>
    <mergeCell ref="V8:W8"/>
    <mergeCell ref="X8:Y8"/>
    <mergeCell ref="B8:C8"/>
    <mergeCell ref="D8:E8"/>
    <mergeCell ref="F8:G8"/>
    <mergeCell ref="H8:I8"/>
    <mergeCell ref="J8:K8"/>
    <mergeCell ref="L8:M8"/>
    <mergeCell ref="AD6:AE6"/>
    <mergeCell ref="AH6:AI6"/>
    <mergeCell ref="AK6:AL6"/>
    <mergeCell ref="AN6:AO6"/>
    <mergeCell ref="P7:Q7"/>
    <mergeCell ref="R7:S7"/>
    <mergeCell ref="T7:U7"/>
    <mergeCell ref="V5:W7"/>
    <mergeCell ref="X5:Y7"/>
    <mergeCell ref="Z5:AA7"/>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s>
  <phoneticPr fontId="4"/>
  <conditionalFormatting sqref="B8:C8">
    <cfRule type="expression" dxfId="1548" priority="393" stopIfTrue="1">
      <formula>$AE$2&lt;&gt;2</formula>
    </cfRule>
    <cfRule type="expression" dxfId="1547" priority="394" stopIfTrue="1">
      <formula>$AE$2&lt;&gt;2</formula>
    </cfRule>
  </conditionalFormatting>
  <conditionalFormatting sqref="D8:E8">
    <cfRule type="expression" dxfId="1546" priority="391" stopIfTrue="1">
      <formula>$AE$2&lt;&gt;2</formula>
    </cfRule>
    <cfRule type="expression" dxfId="1545" priority="392" stopIfTrue="1">
      <formula>$AE$2&lt;&gt;2</formula>
    </cfRule>
  </conditionalFormatting>
  <conditionalFormatting sqref="F8:G8">
    <cfRule type="expression" dxfId="1544" priority="389" stopIfTrue="1">
      <formula>$AE$2&lt;&gt;2</formula>
    </cfRule>
    <cfRule type="expression" dxfId="1543" priority="390" stopIfTrue="1">
      <formula>$AE$2&lt;&gt;2</formula>
    </cfRule>
  </conditionalFormatting>
  <conditionalFormatting sqref="H8:I8">
    <cfRule type="expression" dxfId="1542" priority="387" stopIfTrue="1">
      <formula>$AE$2&lt;&gt;2</formula>
    </cfRule>
    <cfRule type="expression" dxfId="1541" priority="388" stopIfTrue="1">
      <formula>$AE$2&lt;&gt;2</formula>
    </cfRule>
  </conditionalFormatting>
  <conditionalFormatting sqref="J8:K8">
    <cfRule type="expression" dxfId="1540" priority="385" stopIfTrue="1">
      <formula>$AE$2&lt;&gt;2</formula>
    </cfRule>
    <cfRule type="expression" dxfId="1539" priority="386" stopIfTrue="1">
      <formula>$AE$2&lt;&gt;2</formula>
    </cfRule>
  </conditionalFormatting>
  <conditionalFormatting sqref="L8:M8">
    <cfRule type="expression" dxfId="1538" priority="383" stopIfTrue="1">
      <formula>$AE$2&lt;&gt;2</formula>
    </cfRule>
    <cfRule type="expression" dxfId="1537" priority="384" stopIfTrue="1">
      <formula>$AE$2&lt;&gt;2</formula>
    </cfRule>
  </conditionalFormatting>
  <conditionalFormatting sqref="N8:O8">
    <cfRule type="expression" dxfId="1536" priority="381" stopIfTrue="1">
      <formula>$AE$2&lt;&gt;2</formula>
    </cfRule>
    <cfRule type="expression" dxfId="1535" priority="382" stopIfTrue="1">
      <formula>$AE$2&lt;&gt;2</formula>
    </cfRule>
  </conditionalFormatting>
  <conditionalFormatting sqref="P8:Q8">
    <cfRule type="expression" dxfId="1534" priority="379" stopIfTrue="1">
      <formula>$AE$2&lt;&gt;2</formula>
    </cfRule>
    <cfRule type="expression" dxfId="1533" priority="380" stopIfTrue="1">
      <formula>$AE$2&lt;&gt;2</formula>
    </cfRule>
  </conditionalFormatting>
  <conditionalFormatting sqref="R8:S8">
    <cfRule type="expression" dxfId="1532" priority="377" stopIfTrue="1">
      <formula>$AE$2&lt;&gt;2</formula>
    </cfRule>
    <cfRule type="expression" dxfId="1531" priority="378" stopIfTrue="1">
      <formula>$AE$2&lt;&gt;2</formula>
    </cfRule>
  </conditionalFormatting>
  <conditionalFormatting sqref="T8:U8">
    <cfRule type="expression" dxfId="1530" priority="375" stopIfTrue="1">
      <formula>$AE$2&lt;&gt;2</formula>
    </cfRule>
    <cfRule type="expression" dxfId="1529" priority="376" stopIfTrue="1">
      <formula>$AE$2&lt;&gt;2</formula>
    </cfRule>
  </conditionalFormatting>
  <conditionalFormatting sqref="B9:C9">
    <cfRule type="expression" dxfId="1528" priority="373" stopIfTrue="1">
      <formula>$AE$2&lt;&gt;2</formula>
    </cfRule>
    <cfRule type="expression" dxfId="1527" priority="374" stopIfTrue="1">
      <formula>$AE$2&lt;&gt;2</formula>
    </cfRule>
  </conditionalFormatting>
  <conditionalFormatting sqref="D9:E9">
    <cfRule type="expression" dxfId="1526" priority="371" stopIfTrue="1">
      <formula>$AE$2&lt;&gt;2</formula>
    </cfRule>
    <cfRule type="expression" dxfId="1525" priority="372" stopIfTrue="1">
      <formula>$AE$2&lt;&gt;2</formula>
    </cfRule>
  </conditionalFormatting>
  <conditionalFormatting sqref="F9:G9">
    <cfRule type="expression" dxfId="1524" priority="369" stopIfTrue="1">
      <formula>$AE$2&lt;&gt;2</formula>
    </cfRule>
    <cfRule type="expression" dxfId="1523" priority="370" stopIfTrue="1">
      <formula>$AE$2&lt;&gt;2</formula>
    </cfRule>
  </conditionalFormatting>
  <conditionalFormatting sqref="H9:I9">
    <cfRule type="expression" dxfId="1522" priority="367" stopIfTrue="1">
      <formula>$AE$2&lt;&gt;2</formula>
    </cfRule>
    <cfRule type="expression" dxfId="1521" priority="368" stopIfTrue="1">
      <formula>$AE$2&lt;&gt;2</formula>
    </cfRule>
  </conditionalFormatting>
  <conditionalFormatting sqref="J9:K9">
    <cfRule type="expression" dxfId="1520" priority="365" stopIfTrue="1">
      <formula>$AE$2&lt;&gt;2</formula>
    </cfRule>
    <cfRule type="expression" dxfId="1519" priority="366" stopIfTrue="1">
      <formula>$AE$2&lt;&gt;2</formula>
    </cfRule>
  </conditionalFormatting>
  <conditionalFormatting sqref="L9:M9">
    <cfRule type="expression" dxfId="1518" priority="363" stopIfTrue="1">
      <formula>$AE$2&lt;&gt;2</formula>
    </cfRule>
    <cfRule type="expression" dxfId="1517" priority="364" stopIfTrue="1">
      <formula>$AE$2&lt;&gt;2</formula>
    </cfRule>
  </conditionalFormatting>
  <conditionalFormatting sqref="N9:O9">
    <cfRule type="expression" dxfId="1516" priority="361" stopIfTrue="1">
      <formula>$AE$2&lt;&gt;2</formula>
    </cfRule>
    <cfRule type="expression" dxfId="1515" priority="362" stopIfTrue="1">
      <formula>$AE$2&lt;&gt;2</formula>
    </cfRule>
  </conditionalFormatting>
  <conditionalFormatting sqref="P9:Q9">
    <cfRule type="expression" dxfId="1514" priority="359" stopIfTrue="1">
      <formula>$AE$2&lt;&gt;2</formula>
    </cfRule>
    <cfRule type="expression" dxfId="1513" priority="360" stopIfTrue="1">
      <formula>$AE$2&lt;&gt;2</formula>
    </cfRule>
  </conditionalFormatting>
  <conditionalFormatting sqref="R9:S9">
    <cfRule type="expression" dxfId="1512" priority="357" stopIfTrue="1">
      <formula>$AE$2&lt;&gt;2</formula>
    </cfRule>
    <cfRule type="expression" dxfId="1511" priority="358" stopIfTrue="1">
      <formula>$AE$2&lt;&gt;2</formula>
    </cfRule>
  </conditionalFormatting>
  <conditionalFormatting sqref="T9:U9">
    <cfRule type="expression" dxfId="1510" priority="355" stopIfTrue="1">
      <formula>$AE$2&lt;&gt;2</formula>
    </cfRule>
    <cfRule type="expression" dxfId="1509" priority="356" stopIfTrue="1">
      <formula>$AE$2&lt;&gt;2</formula>
    </cfRule>
  </conditionalFormatting>
  <conditionalFormatting sqref="B10:C10">
    <cfRule type="expression" dxfId="1508" priority="353" stopIfTrue="1">
      <formula>$AE$2&lt;&gt;2</formula>
    </cfRule>
    <cfRule type="expression" dxfId="1507" priority="354" stopIfTrue="1">
      <formula>$AE$2&lt;&gt;2</formula>
    </cfRule>
  </conditionalFormatting>
  <conditionalFormatting sqref="D10:E10">
    <cfRule type="expression" dxfId="1506" priority="351" stopIfTrue="1">
      <formula>$AE$2&lt;&gt;2</formula>
    </cfRule>
    <cfRule type="expression" dxfId="1505" priority="352" stopIfTrue="1">
      <formula>$AE$2&lt;&gt;2</formula>
    </cfRule>
  </conditionalFormatting>
  <conditionalFormatting sqref="F10:G10">
    <cfRule type="expression" dxfId="1504" priority="349" stopIfTrue="1">
      <formula>$AE$2&lt;&gt;2</formula>
    </cfRule>
    <cfRule type="expression" dxfId="1503" priority="350" stopIfTrue="1">
      <formula>$AE$2&lt;&gt;2</formula>
    </cfRule>
  </conditionalFormatting>
  <conditionalFormatting sqref="H10:I10">
    <cfRule type="expression" dxfId="1502" priority="347" stopIfTrue="1">
      <formula>$AE$2&lt;&gt;2</formula>
    </cfRule>
    <cfRule type="expression" dxfId="1501" priority="348" stopIfTrue="1">
      <formula>$AE$2&lt;&gt;2</formula>
    </cfRule>
  </conditionalFormatting>
  <conditionalFormatting sqref="J10:K10">
    <cfRule type="expression" dxfId="1500" priority="345" stopIfTrue="1">
      <formula>$AE$2&lt;&gt;2</formula>
    </cfRule>
    <cfRule type="expression" dxfId="1499" priority="346" stopIfTrue="1">
      <formula>$AE$2&lt;&gt;2</formula>
    </cfRule>
  </conditionalFormatting>
  <conditionalFormatting sqref="L10:M10">
    <cfRule type="expression" dxfId="1498" priority="343" stopIfTrue="1">
      <formula>$AE$2&lt;&gt;2</formula>
    </cfRule>
    <cfRule type="expression" dxfId="1497" priority="344" stopIfTrue="1">
      <formula>$AE$2&lt;&gt;2</formula>
    </cfRule>
  </conditionalFormatting>
  <conditionalFormatting sqref="N10:O10">
    <cfRule type="expression" dxfId="1496" priority="341" stopIfTrue="1">
      <formula>$AE$2&lt;&gt;2</formula>
    </cfRule>
    <cfRule type="expression" dxfId="1495" priority="342" stopIfTrue="1">
      <formula>$AE$2&lt;&gt;2</formula>
    </cfRule>
  </conditionalFormatting>
  <conditionalFormatting sqref="P10:Q10">
    <cfRule type="expression" dxfId="1494" priority="339" stopIfTrue="1">
      <formula>$AE$2&lt;&gt;2</formula>
    </cfRule>
    <cfRule type="expression" dxfId="1493" priority="340" stopIfTrue="1">
      <formula>$AE$2&lt;&gt;2</formula>
    </cfRule>
  </conditionalFormatting>
  <conditionalFormatting sqref="R10:S10">
    <cfRule type="expression" dxfId="1492" priority="337" stopIfTrue="1">
      <formula>$AE$2&lt;&gt;2</formula>
    </cfRule>
    <cfRule type="expression" dxfId="1491" priority="338" stopIfTrue="1">
      <formula>$AE$2&lt;&gt;2</formula>
    </cfRule>
  </conditionalFormatting>
  <conditionalFormatting sqref="T10:U10">
    <cfRule type="expression" dxfId="1490" priority="335" stopIfTrue="1">
      <formula>$AE$2&lt;&gt;2</formula>
    </cfRule>
    <cfRule type="expression" dxfId="1489" priority="336" stopIfTrue="1">
      <formula>$AE$2&lt;&gt;2</formula>
    </cfRule>
  </conditionalFormatting>
  <conditionalFormatting sqref="B11:C11">
    <cfRule type="expression" dxfId="1488" priority="333" stopIfTrue="1">
      <formula>$AE$2&lt;&gt;2</formula>
    </cfRule>
    <cfRule type="expression" dxfId="1487" priority="334" stopIfTrue="1">
      <formula>$AE$2&lt;&gt;2</formula>
    </cfRule>
  </conditionalFormatting>
  <conditionalFormatting sqref="D11:E11">
    <cfRule type="expression" dxfId="1486" priority="331" stopIfTrue="1">
      <formula>$AE$2&lt;&gt;2</formula>
    </cfRule>
    <cfRule type="expression" dxfId="1485" priority="332" stopIfTrue="1">
      <formula>$AE$2&lt;&gt;2</formula>
    </cfRule>
  </conditionalFormatting>
  <conditionalFormatting sqref="F11:G11">
    <cfRule type="expression" dxfId="1484" priority="329" stopIfTrue="1">
      <formula>$AE$2&lt;&gt;2</formula>
    </cfRule>
    <cfRule type="expression" dxfId="1483" priority="330" stopIfTrue="1">
      <formula>$AE$2&lt;&gt;2</formula>
    </cfRule>
  </conditionalFormatting>
  <conditionalFormatting sqref="H11:I11">
    <cfRule type="expression" dxfId="1482" priority="327" stopIfTrue="1">
      <formula>$AE$2&lt;&gt;2</formula>
    </cfRule>
    <cfRule type="expression" dxfId="1481" priority="328" stopIfTrue="1">
      <formula>$AE$2&lt;&gt;2</formula>
    </cfRule>
  </conditionalFormatting>
  <conditionalFormatting sqref="J11:K11">
    <cfRule type="expression" dxfId="1480" priority="325" stopIfTrue="1">
      <formula>$AE$2&lt;&gt;2</formula>
    </cfRule>
    <cfRule type="expression" dxfId="1479" priority="326" stopIfTrue="1">
      <formula>$AE$2&lt;&gt;2</formula>
    </cfRule>
  </conditionalFormatting>
  <conditionalFormatting sqref="L11:M11">
    <cfRule type="expression" dxfId="1478" priority="323" stopIfTrue="1">
      <formula>$AE$2&lt;&gt;2</formula>
    </cfRule>
    <cfRule type="expression" dxfId="1477" priority="324" stopIfTrue="1">
      <formula>$AE$2&lt;&gt;2</formula>
    </cfRule>
  </conditionalFormatting>
  <conditionalFormatting sqref="N11:O11">
    <cfRule type="expression" dxfId="1476" priority="321" stopIfTrue="1">
      <formula>$AE$2&lt;&gt;2</formula>
    </cfRule>
    <cfRule type="expression" dxfId="1475" priority="322" stopIfTrue="1">
      <formula>$AE$2&lt;&gt;2</formula>
    </cfRule>
  </conditionalFormatting>
  <conditionalFormatting sqref="P11:Q11">
    <cfRule type="expression" dxfId="1474" priority="319" stopIfTrue="1">
      <formula>$AE$2&lt;&gt;2</formula>
    </cfRule>
    <cfRule type="expression" dxfId="1473" priority="320" stopIfTrue="1">
      <formula>$AE$2&lt;&gt;2</formula>
    </cfRule>
  </conditionalFormatting>
  <conditionalFormatting sqref="R11:S11">
    <cfRule type="expression" dxfId="1472" priority="317" stopIfTrue="1">
      <formula>$AE$2&lt;&gt;2</formula>
    </cfRule>
    <cfRule type="expression" dxfId="1471" priority="318" stopIfTrue="1">
      <formula>$AE$2&lt;&gt;2</formula>
    </cfRule>
  </conditionalFormatting>
  <conditionalFormatting sqref="T11:U11">
    <cfRule type="expression" dxfId="1470" priority="315" stopIfTrue="1">
      <formula>$AE$2&lt;&gt;2</formula>
    </cfRule>
    <cfRule type="expression" dxfId="1469" priority="316" stopIfTrue="1">
      <formula>$AE$2&lt;&gt;2</formula>
    </cfRule>
  </conditionalFormatting>
  <conditionalFormatting sqref="B12:C12">
    <cfRule type="expression" dxfId="1468" priority="313" stopIfTrue="1">
      <formula>$AE$2&lt;&gt;2</formula>
    </cfRule>
    <cfRule type="expression" dxfId="1467" priority="314" stopIfTrue="1">
      <formula>$AE$2&lt;&gt;2</formula>
    </cfRule>
  </conditionalFormatting>
  <conditionalFormatting sqref="D12:E12">
    <cfRule type="expression" dxfId="1466" priority="311" stopIfTrue="1">
      <formula>$AE$2&lt;&gt;2</formula>
    </cfRule>
    <cfRule type="expression" dxfId="1465" priority="312" stopIfTrue="1">
      <formula>$AE$2&lt;&gt;2</formula>
    </cfRule>
  </conditionalFormatting>
  <conditionalFormatting sqref="F12:G12">
    <cfRule type="expression" dxfId="1464" priority="309" stopIfTrue="1">
      <formula>$AE$2&lt;&gt;2</formula>
    </cfRule>
    <cfRule type="expression" dxfId="1463" priority="310" stopIfTrue="1">
      <formula>$AE$2&lt;&gt;2</formula>
    </cfRule>
  </conditionalFormatting>
  <conditionalFormatting sqref="H12:I12">
    <cfRule type="expression" dxfId="1462" priority="307" stopIfTrue="1">
      <formula>$AE$2&lt;&gt;2</formula>
    </cfRule>
    <cfRule type="expression" dxfId="1461" priority="308" stopIfTrue="1">
      <formula>$AE$2&lt;&gt;2</formula>
    </cfRule>
  </conditionalFormatting>
  <conditionalFormatting sqref="J12:K12">
    <cfRule type="expression" dxfId="1460" priority="305" stopIfTrue="1">
      <formula>$AE$2&lt;&gt;2</formula>
    </cfRule>
    <cfRule type="expression" dxfId="1459" priority="306" stopIfTrue="1">
      <formula>$AE$2&lt;&gt;2</formula>
    </cfRule>
  </conditionalFormatting>
  <conditionalFormatting sqref="L12:M12">
    <cfRule type="expression" dxfId="1458" priority="303" stopIfTrue="1">
      <formula>$AE$2&lt;&gt;2</formula>
    </cfRule>
    <cfRule type="expression" dxfId="1457" priority="304" stopIfTrue="1">
      <formula>$AE$2&lt;&gt;2</formula>
    </cfRule>
  </conditionalFormatting>
  <conditionalFormatting sqref="N12:O12">
    <cfRule type="expression" dxfId="1456" priority="301" stopIfTrue="1">
      <formula>$AE$2&lt;&gt;2</formula>
    </cfRule>
    <cfRule type="expression" dxfId="1455" priority="302" stopIfTrue="1">
      <formula>$AE$2&lt;&gt;2</formula>
    </cfRule>
  </conditionalFormatting>
  <conditionalFormatting sqref="P12:Q12">
    <cfRule type="expression" dxfId="1454" priority="299" stopIfTrue="1">
      <formula>$AE$2&lt;&gt;2</formula>
    </cfRule>
    <cfRule type="expression" dxfId="1453" priority="300" stopIfTrue="1">
      <formula>$AE$2&lt;&gt;2</formula>
    </cfRule>
  </conditionalFormatting>
  <conditionalFormatting sqref="R12:S12">
    <cfRule type="expression" dxfId="1452" priority="297" stopIfTrue="1">
      <formula>$AE$2&lt;&gt;2</formula>
    </cfRule>
    <cfRule type="expression" dxfId="1451" priority="298" stopIfTrue="1">
      <formula>$AE$2&lt;&gt;2</formula>
    </cfRule>
  </conditionalFormatting>
  <conditionalFormatting sqref="T12:U12">
    <cfRule type="expression" dxfId="1450" priority="295" stopIfTrue="1">
      <formula>$AE$2&lt;&gt;2</formula>
    </cfRule>
    <cfRule type="expression" dxfId="1449" priority="296" stopIfTrue="1">
      <formula>$AE$2&lt;&gt;2</formula>
    </cfRule>
  </conditionalFormatting>
  <conditionalFormatting sqref="B13:C13">
    <cfRule type="expression" dxfId="1448" priority="293" stopIfTrue="1">
      <formula>$AE$2&lt;&gt;2</formula>
    </cfRule>
    <cfRule type="expression" dxfId="1447" priority="294" stopIfTrue="1">
      <formula>$AE$2&lt;&gt;2</formula>
    </cfRule>
  </conditionalFormatting>
  <conditionalFormatting sqref="D13:E13">
    <cfRule type="expression" dxfId="1446" priority="291" stopIfTrue="1">
      <formula>$AE$2&lt;&gt;2</formula>
    </cfRule>
    <cfRule type="expression" dxfId="1445" priority="292" stopIfTrue="1">
      <formula>$AE$2&lt;&gt;2</formula>
    </cfRule>
  </conditionalFormatting>
  <conditionalFormatting sqref="F13:G13">
    <cfRule type="expression" dxfId="1444" priority="289" stopIfTrue="1">
      <formula>$AE$2&lt;&gt;2</formula>
    </cfRule>
    <cfRule type="expression" dxfId="1443" priority="290" stopIfTrue="1">
      <formula>$AE$2&lt;&gt;2</formula>
    </cfRule>
  </conditionalFormatting>
  <conditionalFormatting sqref="H13:I13">
    <cfRule type="expression" dxfId="1442" priority="287" stopIfTrue="1">
      <formula>$AE$2&lt;&gt;2</formula>
    </cfRule>
    <cfRule type="expression" dxfId="1441" priority="288" stopIfTrue="1">
      <formula>$AE$2&lt;&gt;2</formula>
    </cfRule>
  </conditionalFormatting>
  <conditionalFormatting sqref="J13:K13">
    <cfRule type="expression" dxfId="1440" priority="285" stopIfTrue="1">
      <formula>$AE$2&lt;&gt;2</formula>
    </cfRule>
    <cfRule type="expression" dxfId="1439" priority="286" stopIfTrue="1">
      <formula>$AE$2&lt;&gt;2</formula>
    </cfRule>
  </conditionalFormatting>
  <conditionalFormatting sqref="L13:M13">
    <cfRule type="expression" dxfId="1438" priority="283" stopIfTrue="1">
      <formula>$AE$2&lt;&gt;2</formula>
    </cfRule>
    <cfRule type="expression" dxfId="1437" priority="284" stopIfTrue="1">
      <formula>$AE$2&lt;&gt;2</formula>
    </cfRule>
  </conditionalFormatting>
  <conditionalFormatting sqref="N13:O13">
    <cfRule type="expression" dxfId="1436" priority="281" stopIfTrue="1">
      <formula>$AE$2&lt;&gt;2</formula>
    </cfRule>
    <cfRule type="expression" dxfId="1435" priority="282" stopIfTrue="1">
      <formula>$AE$2&lt;&gt;2</formula>
    </cfRule>
  </conditionalFormatting>
  <conditionalFormatting sqref="P13:Q13">
    <cfRule type="expression" dxfId="1434" priority="279" stopIfTrue="1">
      <formula>$AE$2&lt;&gt;2</formula>
    </cfRule>
    <cfRule type="expression" dxfId="1433" priority="280" stopIfTrue="1">
      <formula>$AE$2&lt;&gt;2</formula>
    </cfRule>
  </conditionalFormatting>
  <conditionalFormatting sqref="R13:S13">
    <cfRule type="expression" dxfId="1432" priority="277" stopIfTrue="1">
      <formula>$AE$2&lt;&gt;2</formula>
    </cfRule>
    <cfRule type="expression" dxfId="1431" priority="278" stopIfTrue="1">
      <formula>$AE$2&lt;&gt;2</formula>
    </cfRule>
  </conditionalFormatting>
  <conditionalFormatting sqref="T13:U13">
    <cfRule type="expression" dxfId="1430" priority="275" stopIfTrue="1">
      <formula>$AE$2&lt;&gt;2</formula>
    </cfRule>
    <cfRule type="expression" dxfId="1429" priority="276" stopIfTrue="1">
      <formula>$AE$2&lt;&gt;2</formula>
    </cfRule>
  </conditionalFormatting>
  <conditionalFormatting sqref="B14:C14">
    <cfRule type="expression" dxfId="1428" priority="273" stopIfTrue="1">
      <formula>$AE$2&lt;&gt;2</formula>
    </cfRule>
    <cfRule type="expression" dxfId="1427" priority="274" stopIfTrue="1">
      <formula>$AE$2&lt;&gt;2</formula>
    </cfRule>
  </conditionalFormatting>
  <conditionalFormatting sqref="D14:E14">
    <cfRule type="expression" dxfId="1426" priority="271" stopIfTrue="1">
      <formula>$AE$2&lt;&gt;2</formula>
    </cfRule>
    <cfRule type="expression" dxfId="1425" priority="272" stopIfTrue="1">
      <formula>$AE$2&lt;&gt;2</formula>
    </cfRule>
  </conditionalFormatting>
  <conditionalFormatting sqref="F14:G14">
    <cfRule type="expression" dxfId="1424" priority="269" stopIfTrue="1">
      <formula>$AE$2&lt;&gt;2</formula>
    </cfRule>
    <cfRule type="expression" dxfId="1423" priority="270" stopIfTrue="1">
      <formula>$AE$2&lt;&gt;2</formula>
    </cfRule>
  </conditionalFormatting>
  <conditionalFormatting sqref="H14:I14">
    <cfRule type="expression" dxfId="1422" priority="267" stopIfTrue="1">
      <formula>$AE$2&lt;&gt;2</formula>
    </cfRule>
    <cfRule type="expression" dxfId="1421" priority="268" stopIfTrue="1">
      <formula>$AE$2&lt;&gt;2</formula>
    </cfRule>
  </conditionalFormatting>
  <conditionalFormatting sqref="J14:K14">
    <cfRule type="expression" dxfId="1420" priority="265" stopIfTrue="1">
      <formula>$AE$2&lt;&gt;2</formula>
    </cfRule>
    <cfRule type="expression" dxfId="1419" priority="266" stopIfTrue="1">
      <formula>$AE$2&lt;&gt;2</formula>
    </cfRule>
  </conditionalFormatting>
  <conditionalFormatting sqref="L14:M14">
    <cfRule type="expression" dxfId="1418" priority="263" stopIfTrue="1">
      <formula>$AE$2&lt;&gt;2</formula>
    </cfRule>
    <cfRule type="expression" dxfId="1417" priority="264" stopIfTrue="1">
      <formula>$AE$2&lt;&gt;2</formula>
    </cfRule>
  </conditionalFormatting>
  <conditionalFormatting sqref="N14:O14">
    <cfRule type="expression" dxfId="1416" priority="262" stopIfTrue="1">
      <formula>$AE$2&lt;&gt;2</formula>
    </cfRule>
  </conditionalFormatting>
  <conditionalFormatting sqref="N14:O14">
    <cfRule type="expression" dxfId="1415" priority="261" stopIfTrue="1">
      <formula>$AE$2&lt;&gt;2</formula>
    </cfRule>
  </conditionalFormatting>
  <conditionalFormatting sqref="P14:Q14">
    <cfRule type="expression" dxfId="1414" priority="260" stopIfTrue="1">
      <formula>$AE$2&lt;&gt;2</formula>
    </cfRule>
  </conditionalFormatting>
  <conditionalFormatting sqref="P14:Q14">
    <cfRule type="expression" dxfId="1413" priority="259" stopIfTrue="1">
      <formula>$AE$2&lt;&gt;2</formula>
    </cfRule>
  </conditionalFormatting>
  <conditionalFormatting sqref="R14:S14">
    <cfRule type="expression" dxfId="1412" priority="258" stopIfTrue="1">
      <formula>$AE$2&lt;&gt;2</formula>
    </cfRule>
  </conditionalFormatting>
  <conditionalFormatting sqref="R14:S14">
    <cfRule type="expression" dxfId="1411" priority="257" stopIfTrue="1">
      <formula>$AE$2&lt;&gt;2</formula>
    </cfRule>
  </conditionalFormatting>
  <conditionalFormatting sqref="T14:U14">
    <cfRule type="expression" dxfId="1410" priority="256" stopIfTrue="1">
      <formula>$AE$2&lt;&gt;2</formula>
    </cfRule>
  </conditionalFormatting>
  <conditionalFormatting sqref="T14:U14">
    <cfRule type="expression" dxfId="1409" priority="255" stopIfTrue="1">
      <formula>$AE$2&lt;&gt;2</formula>
    </cfRule>
  </conditionalFormatting>
  <conditionalFormatting sqref="B15:C15">
    <cfRule type="expression" dxfId="1408" priority="253" stopIfTrue="1">
      <formula>$AE$2&lt;&gt;2</formula>
    </cfRule>
    <cfRule type="expression" dxfId="1407" priority="254" stopIfTrue="1">
      <formula>$AE$2&lt;&gt;2</formula>
    </cfRule>
  </conditionalFormatting>
  <conditionalFormatting sqref="D15:E15">
    <cfRule type="expression" dxfId="1406" priority="251" stopIfTrue="1">
      <formula>$AE$2&lt;&gt;2</formula>
    </cfRule>
    <cfRule type="expression" dxfId="1405" priority="252" stopIfTrue="1">
      <formula>$AE$2&lt;&gt;2</formula>
    </cfRule>
  </conditionalFormatting>
  <conditionalFormatting sqref="F15:G15">
    <cfRule type="expression" dxfId="1404" priority="249" stopIfTrue="1">
      <formula>$AE$2&lt;&gt;2</formula>
    </cfRule>
    <cfRule type="expression" dxfId="1403" priority="250" stopIfTrue="1">
      <formula>$AE$2&lt;&gt;2</formula>
    </cfRule>
  </conditionalFormatting>
  <conditionalFormatting sqref="H15:I15">
    <cfRule type="expression" dxfId="1402" priority="247" stopIfTrue="1">
      <formula>$AE$2&lt;&gt;2</formula>
    </cfRule>
    <cfRule type="expression" dxfId="1401" priority="248" stopIfTrue="1">
      <formula>$AE$2&lt;&gt;2</formula>
    </cfRule>
  </conditionalFormatting>
  <conditionalFormatting sqref="J15:K15">
    <cfRule type="expression" dxfId="1400" priority="245" stopIfTrue="1">
      <formula>$AE$2&lt;&gt;2</formula>
    </cfRule>
    <cfRule type="expression" dxfId="1399" priority="246" stopIfTrue="1">
      <formula>$AE$2&lt;&gt;2</formula>
    </cfRule>
  </conditionalFormatting>
  <conditionalFormatting sqref="L15:M15">
    <cfRule type="expression" dxfId="1398" priority="243" stopIfTrue="1">
      <formula>$AE$2&lt;&gt;2</formula>
    </cfRule>
    <cfRule type="expression" dxfId="1397" priority="244" stopIfTrue="1">
      <formula>$AE$2&lt;&gt;2</formula>
    </cfRule>
  </conditionalFormatting>
  <conditionalFormatting sqref="N15:O15">
    <cfRule type="expression" dxfId="1396" priority="241" stopIfTrue="1">
      <formula>$AE$2&lt;&gt;2</formula>
    </cfRule>
    <cfRule type="expression" dxfId="1395" priority="242" stopIfTrue="1">
      <formula>$AE$2&lt;&gt;2</formula>
    </cfRule>
  </conditionalFormatting>
  <conditionalFormatting sqref="P15:Q15">
    <cfRule type="expression" dxfId="1394" priority="239" stopIfTrue="1">
      <formula>$AE$2&lt;&gt;2</formula>
    </cfRule>
    <cfRule type="expression" dxfId="1393" priority="240" stopIfTrue="1">
      <formula>$AE$2&lt;&gt;2</formula>
    </cfRule>
  </conditionalFormatting>
  <conditionalFormatting sqref="R15:S15">
    <cfRule type="expression" dxfId="1392" priority="237" stopIfTrue="1">
      <formula>$AE$2&lt;&gt;2</formula>
    </cfRule>
    <cfRule type="expression" dxfId="1391" priority="238" stopIfTrue="1">
      <formula>$AE$2&lt;&gt;2</formula>
    </cfRule>
  </conditionalFormatting>
  <conditionalFormatting sqref="T15:U15">
    <cfRule type="expression" dxfId="1390" priority="235" stopIfTrue="1">
      <formula>$AE$2&lt;&gt;2</formula>
    </cfRule>
    <cfRule type="expression" dxfId="1389" priority="236" stopIfTrue="1">
      <formula>$AE$2&lt;&gt;2</formula>
    </cfRule>
  </conditionalFormatting>
  <conditionalFormatting sqref="B16:C16">
    <cfRule type="expression" dxfId="1388" priority="233" stopIfTrue="1">
      <formula>$AE$2&lt;&gt;2</formula>
    </cfRule>
    <cfRule type="expression" dxfId="1387" priority="234" stopIfTrue="1">
      <formula>$AE$2&lt;&gt;2</formula>
    </cfRule>
  </conditionalFormatting>
  <conditionalFormatting sqref="D16:E16">
    <cfRule type="expression" dxfId="1386" priority="231" stopIfTrue="1">
      <formula>$AE$2&lt;&gt;2</formula>
    </cfRule>
    <cfRule type="expression" dxfId="1385" priority="232" stopIfTrue="1">
      <formula>$AE$2&lt;&gt;2</formula>
    </cfRule>
  </conditionalFormatting>
  <conditionalFormatting sqref="F16:G16">
    <cfRule type="expression" dxfId="1384" priority="229" stopIfTrue="1">
      <formula>$AE$2&lt;&gt;2</formula>
    </cfRule>
    <cfRule type="expression" dxfId="1383" priority="230" stopIfTrue="1">
      <formula>$AE$2&lt;&gt;2</formula>
    </cfRule>
  </conditionalFormatting>
  <conditionalFormatting sqref="H16:I16">
    <cfRule type="expression" dxfId="1382" priority="227" stopIfTrue="1">
      <formula>$AE$2&lt;&gt;2</formula>
    </cfRule>
    <cfRule type="expression" dxfId="1381" priority="228" stopIfTrue="1">
      <formula>$AE$2&lt;&gt;2</formula>
    </cfRule>
  </conditionalFormatting>
  <conditionalFormatting sqref="J16:K16">
    <cfRule type="expression" dxfId="1380" priority="225" stopIfTrue="1">
      <formula>$AE$2&lt;&gt;2</formula>
    </cfRule>
    <cfRule type="expression" dxfId="1379" priority="226" stopIfTrue="1">
      <formula>$AE$2&lt;&gt;2</formula>
    </cfRule>
  </conditionalFormatting>
  <conditionalFormatting sqref="L16:M16">
    <cfRule type="expression" dxfId="1378" priority="223" stopIfTrue="1">
      <formula>$AE$2&lt;&gt;2</formula>
    </cfRule>
    <cfRule type="expression" dxfId="1377" priority="224" stopIfTrue="1">
      <formula>$AE$2&lt;&gt;2</formula>
    </cfRule>
  </conditionalFormatting>
  <conditionalFormatting sqref="N16:O16">
    <cfRule type="expression" dxfId="1376" priority="221" stopIfTrue="1">
      <formula>$AE$2&lt;&gt;2</formula>
    </cfRule>
    <cfRule type="expression" dxfId="1375" priority="222" stopIfTrue="1">
      <formula>$AE$2&lt;&gt;2</formula>
    </cfRule>
  </conditionalFormatting>
  <conditionalFormatting sqref="P16:Q16">
    <cfRule type="expression" dxfId="1374" priority="219" stopIfTrue="1">
      <formula>$AE$2&lt;&gt;2</formula>
    </cfRule>
    <cfRule type="expression" dxfId="1373" priority="220" stopIfTrue="1">
      <formula>$AE$2&lt;&gt;2</formula>
    </cfRule>
  </conditionalFormatting>
  <conditionalFormatting sqref="R16:S16">
    <cfRule type="expression" dxfId="1372" priority="217" stopIfTrue="1">
      <formula>$AE$2&lt;&gt;2</formula>
    </cfRule>
    <cfRule type="expression" dxfId="1371" priority="218" stopIfTrue="1">
      <formula>$AE$2&lt;&gt;2</formula>
    </cfRule>
  </conditionalFormatting>
  <conditionalFormatting sqref="T16:U16">
    <cfRule type="expression" dxfId="1370" priority="215" stopIfTrue="1">
      <formula>$AE$2&lt;&gt;2</formula>
    </cfRule>
    <cfRule type="expression" dxfId="1369" priority="216" stopIfTrue="1">
      <formula>$AE$2&lt;&gt;2</formula>
    </cfRule>
  </conditionalFormatting>
  <conditionalFormatting sqref="B17:C17">
    <cfRule type="expression" dxfId="1368" priority="213" stopIfTrue="1">
      <formula>$AE$2&lt;&gt;2</formula>
    </cfRule>
    <cfRule type="expression" dxfId="1367" priority="214" stopIfTrue="1">
      <formula>$AE$2&lt;&gt;2</formula>
    </cfRule>
  </conditionalFormatting>
  <conditionalFormatting sqref="D17:E17">
    <cfRule type="expression" dxfId="1366" priority="211" stopIfTrue="1">
      <formula>$AE$2&lt;&gt;2</formula>
    </cfRule>
    <cfRule type="expression" dxfId="1365" priority="212" stopIfTrue="1">
      <formula>$AE$2&lt;&gt;2</formula>
    </cfRule>
  </conditionalFormatting>
  <conditionalFormatting sqref="F17:G17">
    <cfRule type="expression" dxfId="1364" priority="209" stopIfTrue="1">
      <formula>$AE$2&lt;&gt;2</formula>
    </cfRule>
    <cfRule type="expression" dxfId="1363" priority="210" stopIfTrue="1">
      <formula>$AE$2&lt;&gt;2</formula>
    </cfRule>
  </conditionalFormatting>
  <conditionalFormatting sqref="H17:I17">
    <cfRule type="expression" dxfId="1362" priority="207" stopIfTrue="1">
      <formula>$AE$2&lt;&gt;2</formula>
    </cfRule>
    <cfRule type="expression" dxfId="1361" priority="208" stopIfTrue="1">
      <formula>$AE$2&lt;&gt;2</formula>
    </cfRule>
  </conditionalFormatting>
  <conditionalFormatting sqref="J17:K17">
    <cfRule type="expression" dxfId="1360" priority="206" stopIfTrue="1">
      <formula>$AE$2&lt;&gt;2</formula>
    </cfRule>
  </conditionalFormatting>
  <conditionalFormatting sqref="J17:K17">
    <cfRule type="expression" dxfId="1359" priority="205" stopIfTrue="1">
      <formula>$AE$2&lt;&gt;2</formula>
    </cfRule>
  </conditionalFormatting>
  <conditionalFormatting sqref="L17:M17">
    <cfRule type="expression" dxfId="1358" priority="204" stopIfTrue="1">
      <formula>$AE$2&lt;&gt;2</formula>
    </cfRule>
  </conditionalFormatting>
  <conditionalFormatting sqref="L17:M17">
    <cfRule type="expression" dxfId="1357" priority="203" stopIfTrue="1">
      <formula>$AE$2&lt;&gt;2</formula>
    </cfRule>
  </conditionalFormatting>
  <conditionalFormatting sqref="N17:O17">
    <cfRule type="expression" dxfId="1356" priority="202" stopIfTrue="1">
      <formula>$AE$2&lt;&gt;2</formula>
    </cfRule>
  </conditionalFormatting>
  <conditionalFormatting sqref="N17:O17">
    <cfRule type="expression" dxfId="1355" priority="201" stopIfTrue="1">
      <formula>$AE$2&lt;&gt;2</formula>
    </cfRule>
  </conditionalFormatting>
  <conditionalFormatting sqref="P17:Q17">
    <cfRule type="expression" dxfId="1354" priority="200" stopIfTrue="1">
      <formula>$AE$2&lt;&gt;2</formula>
    </cfRule>
  </conditionalFormatting>
  <conditionalFormatting sqref="P17:Q17">
    <cfRule type="expression" dxfId="1353" priority="199" stopIfTrue="1">
      <formula>$AE$2&lt;&gt;2</formula>
    </cfRule>
  </conditionalFormatting>
  <conditionalFormatting sqref="R17:S17">
    <cfRule type="expression" dxfId="1352" priority="198" stopIfTrue="1">
      <formula>$AE$2&lt;&gt;2</formula>
    </cfRule>
  </conditionalFormatting>
  <conditionalFormatting sqref="R17:S17">
    <cfRule type="expression" dxfId="1351" priority="197" stopIfTrue="1">
      <formula>$AE$2&lt;&gt;2</formula>
    </cfRule>
  </conditionalFormatting>
  <conditionalFormatting sqref="T17:U17">
    <cfRule type="expression" dxfId="1350" priority="196" stopIfTrue="1">
      <formula>$AE$2&lt;&gt;2</formula>
    </cfRule>
  </conditionalFormatting>
  <conditionalFormatting sqref="T17:U17">
    <cfRule type="expression" dxfId="1349" priority="195" stopIfTrue="1">
      <formula>$AE$2&lt;&gt;2</formula>
    </cfRule>
  </conditionalFormatting>
  <conditionalFormatting sqref="B18:C18">
    <cfRule type="expression" dxfId="1348" priority="193" stopIfTrue="1">
      <formula>$AE$2&lt;&gt;2</formula>
    </cfRule>
    <cfRule type="expression" dxfId="1347" priority="194" stopIfTrue="1">
      <formula>$AE$2&lt;&gt;2</formula>
    </cfRule>
  </conditionalFormatting>
  <conditionalFormatting sqref="D18:E18">
    <cfRule type="expression" dxfId="1346" priority="191" stopIfTrue="1">
      <formula>$AE$2&lt;&gt;2</formula>
    </cfRule>
    <cfRule type="expression" dxfId="1345" priority="192" stopIfTrue="1">
      <formula>$AE$2&lt;&gt;2</formula>
    </cfRule>
  </conditionalFormatting>
  <conditionalFormatting sqref="F18:G18">
    <cfRule type="expression" dxfId="1344" priority="190" stopIfTrue="1">
      <formula>$AE$2&lt;&gt;2</formula>
    </cfRule>
  </conditionalFormatting>
  <conditionalFormatting sqref="F18:G18">
    <cfRule type="expression" dxfId="1343" priority="189" stopIfTrue="1">
      <formula>$AE$2&lt;&gt;2</formula>
    </cfRule>
  </conditionalFormatting>
  <conditionalFormatting sqref="H18:I18">
    <cfRule type="expression" dxfId="1342" priority="188" stopIfTrue="1">
      <formula>$AE$2&lt;&gt;2</formula>
    </cfRule>
  </conditionalFormatting>
  <conditionalFormatting sqref="H18:I18">
    <cfRule type="expression" dxfId="1341" priority="187" stopIfTrue="1">
      <formula>$AE$2&lt;&gt;2</formula>
    </cfRule>
  </conditionalFormatting>
  <conditionalFormatting sqref="J18:K18">
    <cfRule type="expression" dxfId="1340" priority="186" stopIfTrue="1">
      <formula>$AE$2&lt;&gt;2</formula>
    </cfRule>
  </conditionalFormatting>
  <conditionalFormatting sqref="J18:K18">
    <cfRule type="expression" dxfId="1339" priority="185" stopIfTrue="1">
      <formula>$AE$2&lt;&gt;2</formula>
    </cfRule>
  </conditionalFormatting>
  <conditionalFormatting sqref="L18:M18">
    <cfRule type="expression" dxfId="1338" priority="184" stopIfTrue="1">
      <formula>$AE$2&lt;&gt;2</formula>
    </cfRule>
  </conditionalFormatting>
  <conditionalFormatting sqref="L18:M18">
    <cfRule type="expression" dxfId="1337" priority="183" stopIfTrue="1">
      <formula>$AE$2&lt;&gt;2</formula>
    </cfRule>
  </conditionalFormatting>
  <conditionalFormatting sqref="N18:O18">
    <cfRule type="expression" dxfId="1336" priority="182" stopIfTrue="1">
      <formula>$AE$2&lt;&gt;2</formula>
    </cfRule>
  </conditionalFormatting>
  <conditionalFormatting sqref="N18:O18">
    <cfRule type="expression" dxfId="1335" priority="181" stopIfTrue="1">
      <formula>$AE$2&lt;&gt;2</formula>
    </cfRule>
  </conditionalFormatting>
  <conditionalFormatting sqref="P18:Q18">
    <cfRule type="expression" dxfId="1334" priority="180" stopIfTrue="1">
      <formula>$AE$2&lt;&gt;2</formula>
    </cfRule>
  </conditionalFormatting>
  <conditionalFormatting sqref="P18:Q18">
    <cfRule type="expression" dxfId="1333" priority="179" stopIfTrue="1">
      <formula>$AE$2&lt;&gt;2</formula>
    </cfRule>
  </conditionalFormatting>
  <conditionalFormatting sqref="R18:S18">
    <cfRule type="expression" dxfId="1332" priority="178" stopIfTrue="1">
      <formula>$AE$2&lt;&gt;2</formula>
    </cfRule>
  </conditionalFormatting>
  <conditionalFormatting sqref="R18:S18">
    <cfRule type="expression" dxfId="1331" priority="177" stopIfTrue="1">
      <formula>$AE$2&lt;&gt;2</formula>
    </cfRule>
  </conditionalFormatting>
  <conditionalFormatting sqref="T18:U18">
    <cfRule type="expression" dxfId="1330" priority="176" stopIfTrue="1">
      <formula>$AE$2&lt;&gt;2</formula>
    </cfRule>
  </conditionalFormatting>
  <conditionalFormatting sqref="T18:U18">
    <cfRule type="expression" dxfId="1329" priority="175" stopIfTrue="1">
      <formula>$AE$2&lt;&gt;2</formula>
    </cfRule>
  </conditionalFormatting>
  <conditionalFormatting sqref="B19:C19">
    <cfRule type="expression" dxfId="1328" priority="173" stopIfTrue="1">
      <formula>$AE$2&lt;&gt;2</formula>
    </cfRule>
    <cfRule type="expression" dxfId="1327" priority="174" stopIfTrue="1">
      <formula>$AE$2&lt;&gt;2</formula>
    </cfRule>
  </conditionalFormatting>
  <conditionalFormatting sqref="D19:E19">
    <cfRule type="expression" dxfId="1326" priority="171" stopIfTrue="1">
      <formula>$AE$2&lt;&gt;2</formula>
    </cfRule>
    <cfRule type="expression" dxfId="1325" priority="172" stopIfTrue="1">
      <formula>$AE$2&lt;&gt;2</formula>
    </cfRule>
  </conditionalFormatting>
  <conditionalFormatting sqref="F19:G19">
    <cfRule type="expression" dxfId="1324" priority="170" stopIfTrue="1">
      <formula>$AE$2&lt;&gt;2</formula>
    </cfRule>
  </conditionalFormatting>
  <conditionalFormatting sqref="F19:G19">
    <cfRule type="expression" dxfId="1323" priority="169" stopIfTrue="1">
      <formula>$AE$2&lt;&gt;2</formula>
    </cfRule>
  </conditionalFormatting>
  <conditionalFormatting sqref="H19:I19">
    <cfRule type="expression" dxfId="1322" priority="168" stopIfTrue="1">
      <formula>$AE$2&lt;&gt;2</formula>
    </cfRule>
  </conditionalFormatting>
  <conditionalFormatting sqref="H19:I19">
    <cfRule type="expression" dxfId="1321" priority="167" stopIfTrue="1">
      <formula>$AE$2&lt;&gt;2</formula>
    </cfRule>
  </conditionalFormatting>
  <conditionalFormatting sqref="J19:K19">
    <cfRule type="expression" dxfId="1320" priority="166" stopIfTrue="1">
      <formula>$AE$2&lt;&gt;2</formula>
    </cfRule>
  </conditionalFormatting>
  <conditionalFormatting sqref="J19:K19">
    <cfRule type="expression" dxfId="1319" priority="165" stopIfTrue="1">
      <formula>$AE$2&lt;&gt;2</formula>
    </cfRule>
  </conditionalFormatting>
  <conditionalFormatting sqref="L19:M19">
    <cfRule type="expression" dxfId="1318" priority="164" stopIfTrue="1">
      <formula>$AE$2&lt;&gt;2</formula>
    </cfRule>
  </conditionalFormatting>
  <conditionalFormatting sqref="L19:M19">
    <cfRule type="expression" dxfId="1317" priority="163" stopIfTrue="1">
      <formula>$AE$2&lt;&gt;2</formula>
    </cfRule>
  </conditionalFormatting>
  <conditionalFormatting sqref="N19:O19">
    <cfRule type="expression" dxfId="1316" priority="162" stopIfTrue="1">
      <formula>$AE$2&lt;&gt;2</formula>
    </cfRule>
  </conditionalFormatting>
  <conditionalFormatting sqref="N19:O19">
    <cfRule type="expression" dxfId="1315" priority="161" stopIfTrue="1">
      <formula>$AE$2&lt;&gt;2</formula>
    </cfRule>
  </conditionalFormatting>
  <conditionalFormatting sqref="P19:Q19">
    <cfRule type="expression" dxfId="1314" priority="160" stopIfTrue="1">
      <formula>$AE$2&lt;&gt;2</formula>
    </cfRule>
  </conditionalFormatting>
  <conditionalFormatting sqref="P19:Q19">
    <cfRule type="expression" dxfId="1313" priority="159" stopIfTrue="1">
      <formula>$AE$2&lt;&gt;2</formula>
    </cfRule>
  </conditionalFormatting>
  <conditionalFormatting sqref="R19:S19">
    <cfRule type="expression" dxfId="1312" priority="158" stopIfTrue="1">
      <formula>$AE$2&lt;&gt;2</formula>
    </cfRule>
  </conditionalFormatting>
  <conditionalFormatting sqref="R19:S19">
    <cfRule type="expression" dxfId="1311" priority="157" stopIfTrue="1">
      <formula>$AE$2&lt;&gt;2</formula>
    </cfRule>
  </conditionalFormatting>
  <conditionalFormatting sqref="T19:U19">
    <cfRule type="expression" dxfId="1310" priority="156" stopIfTrue="1">
      <formula>$AE$2&lt;&gt;2</formula>
    </cfRule>
  </conditionalFormatting>
  <conditionalFormatting sqref="T19:U19">
    <cfRule type="expression" dxfId="1309" priority="155" stopIfTrue="1">
      <formula>$AE$2&lt;&gt;2</formula>
    </cfRule>
  </conditionalFormatting>
  <conditionalFormatting sqref="J26:M26">
    <cfRule type="expression" dxfId="1308" priority="154" stopIfTrue="1">
      <formula>$AE$2&lt;&gt;2</formula>
    </cfRule>
  </conditionalFormatting>
  <conditionalFormatting sqref="J26:M26">
    <cfRule type="expression" dxfId="1307" priority="153" stopIfTrue="1">
      <formula>$AE$2&lt;&gt;2</formula>
    </cfRule>
  </conditionalFormatting>
  <conditionalFormatting sqref="J26:M26">
    <cfRule type="expression" dxfId="1306" priority="152" stopIfTrue="1">
      <formula>$AE$2&lt;&gt;2</formula>
    </cfRule>
  </conditionalFormatting>
  <conditionalFormatting sqref="J26:M26">
    <cfRule type="expression" dxfId="1305" priority="151" stopIfTrue="1">
      <formula>$AE$2&lt;&gt;2</formula>
    </cfRule>
  </conditionalFormatting>
  <conditionalFormatting sqref="N26:O26">
    <cfRule type="expression" dxfId="1304" priority="150" stopIfTrue="1">
      <formula>$AE$2&lt;&gt;2</formula>
    </cfRule>
  </conditionalFormatting>
  <conditionalFormatting sqref="N26:O26">
    <cfRule type="expression" dxfId="1303" priority="149" stopIfTrue="1">
      <formula>$AE$2&lt;&gt;2</formula>
    </cfRule>
  </conditionalFormatting>
  <conditionalFormatting sqref="P26:Q26">
    <cfRule type="expression" dxfId="1302" priority="148" stopIfTrue="1">
      <formula>$AE$2&lt;&gt;2</formula>
    </cfRule>
  </conditionalFormatting>
  <conditionalFormatting sqref="P26:Q26">
    <cfRule type="expression" dxfId="1301" priority="147" stopIfTrue="1">
      <formula>$AE$2&lt;&gt;2</formula>
    </cfRule>
  </conditionalFormatting>
  <conditionalFormatting sqref="R26:S26">
    <cfRule type="expression" dxfId="1300" priority="146" stopIfTrue="1">
      <formula>$AE$2&lt;&gt;2</formula>
    </cfRule>
  </conditionalFormatting>
  <conditionalFormatting sqref="R26:S26">
    <cfRule type="expression" dxfId="1299" priority="145" stopIfTrue="1">
      <formula>$AE$2&lt;&gt;2</formula>
    </cfRule>
  </conditionalFormatting>
  <conditionalFormatting sqref="T26:U26">
    <cfRule type="expression" dxfId="1298" priority="144" stopIfTrue="1">
      <formula>$AE$2&lt;&gt;2</formula>
    </cfRule>
  </conditionalFormatting>
  <conditionalFormatting sqref="T26:U26">
    <cfRule type="expression" dxfId="1297" priority="143" stopIfTrue="1">
      <formula>$AE$2&lt;&gt;2</formula>
    </cfRule>
  </conditionalFormatting>
  <conditionalFormatting sqref="J27:M27">
    <cfRule type="expression" dxfId="1296" priority="142" stopIfTrue="1">
      <formula>$AE$2&lt;&gt;2</formula>
    </cfRule>
  </conditionalFormatting>
  <conditionalFormatting sqref="J27:M27">
    <cfRule type="expression" dxfId="1295" priority="141" stopIfTrue="1">
      <formula>$AE$2&lt;&gt;2</formula>
    </cfRule>
  </conditionalFormatting>
  <conditionalFormatting sqref="J27:M27">
    <cfRule type="expression" dxfId="1294" priority="140" stopIfTrue="1">
      <formula>$AE$2&lt;&gt;2</formula>
    </cfRule>
  </conditionalFormatting>
  <conditionalFormatting sqref="J27:M27">
    <cfRule type="expression" dxfId="1293" priority="139" stopIfTrue="1">
      <formula>$AE$2&lt;&gt;2</formula>
    </cfRule>
  </conditionalFormatting>
  <conditionalFormatting sqref="N27:O27">
    <cfRule type="expression" dxfId="1292" priority="138" stopIfTrue="1">
      <formula>$AE$2&lt;&gt;2</formula>
    </cfRule>
  </conditionalFormatting>
  <conditionalFormatting sqref="N27:O27">
    <cfRule type="expression" dxfId="1291" priority="137" stopIfTrue="1">
      <formula>$AE$2&lt;&gt;2</formula>
    </cfRule>
  </conditionalFormatting>
  <conditionalFormatting sqref="P27:Q27">
    <cfRule type="expression" dxfId="1290" priority="136" stopIfTrue="1">
      <formula>$AE$2&lt;&gt;2</formula>
    </cfRule>
  </conditionalFormatting>
  <conditionalFormatting sqref="P27:Q27">
    <cfRule type="expression" dxfId="1289" priority="135" stopIfTrue="1">
      <formula>$AE$2&lt;&gt;2</formula>
    </cfRule>
  </conditionalFormatting>
  <conditionalFormatting sqref="R27:S27">
    <cfRule type="expression" dxfId="1288" priority="134" stopIfTrue="1">
      <formula>$AE$2&lt;&gt;2</formula>
    </cfRule>
  </conditionalFormatting>
  <conditionalFormatting sqref="R27:S27">
    <cfRule type="expression" dxfId="1287" priority="133" stopIfTrue="1">
      <formula>$AE$2&lt;&gt;2</formula>
    </cfRule>
  </conditionalFormatting>
  <conditionalFormatting sqref="T27:U27">
    <cfRule type="expression" dxfId="1286" priority="132" stopIfTrue="1">
      <formula>$AE$2&lt;&gt;2</formula>
    </cfRule>
  </conditionalFormatting>
  <conditionalFormatting sqref="T27:U27">
    <cfRule type="expression" dxfId="1285" priority="131" stopIfTrue="1">
      <formula>$AE$2&lt;&gt;2</formula>
    </cfRule>
  </conditionalFormatting>
  <conditionalFormatting sqref="J28:M28">
    <cfRule type="expression" dxfId="1284" priority="130" stopIfTrue="1">
      <formula>$AE$2&lt;&gt;2</formula>
    </cfRule>
  </conditionalFormatting>
  <conditionalFormatting sqref="J28:M28">
    <cfRule type="expression" dxfId="1283" priority="129" stopIfTrue="1">
      <formula>$AE$2&lt;&gt;2</formula>
    </cfRule>
  </conditionalFormatting>
  <conditionalFormatting sqref="J28:M28">
    <cfRule type="expression" dxfId="1282" priority="128" stopIfTrue="1">
      <formula>$AE$2&lt;&gt;2</formula>
    </cfRule>
  </conditionalFormatting>
  <conditionalFormatting sqref="J28:M28">
    <cfRule type="expression" dxfId="1281" priority="127" stopIfTrue="1">
      <formula>$AE$2&lt;&gt;2</formula>
    </cfRule>
  </conditionalFormatting>
  <conditionalFormatting sqref="N28:O28">
    <cfRule type="expression" dxfId="1280" priority="126" stopIfTrue="1">
      <formula>$AE$2&lt;&gt;2</formula>
    </cfRule>
  </conditionalFormatting>
  <conditionalFormatting sqref="N28:O28">
    <cfRule type="expression" dxfId="1279" priority="125" stopIfTrue="1">
      <formula>$AE$2&lt;&gt;2</formula>
    </cfRule>
  </conditionalFormatting>
  <conditionalFormatting sqref="P28:Q28">
    <cfRule type="expression" dxfId="1278" priority="124" stopIfTrue="1">
      <formula>$AE$2&lt;&gt;2</formula>
    </cfRule>
  </conditionalFormatting>
  <conditionalFormatting sqref="P28:Q28">
    <cfRule type="expression" dxfId="1277" priority="123" stopIfTrue="1">
      <formula>$AE$2&lt;&gt;2</formula>
    </cfRule>
  </conditionalFormatting>
  <conditionalFormatting sqref="R28:S28">
    <cfRule type="expression" dxfId="1276" priority="122" stopIfTrue="1">
      <formula>$AE$2&lt;&gt;2</formula>
    </cfRule>
  </conditionalFormatting>
  <conditionalFormatting sqref="R28:S28">
    <cfRule type="expression" dxfId="1275" priority="121" stopIfTrue="1">
      <formula>$AE$2&lt;&gt;2</formula>
    </cfRule>
  </conditionalFormatting>
  <conditionalFormatting sqref="T28:U28">
    <cfRule type="expression" dxfId="1274" priority="120" stopIfTrue="1">
      <formula>$AE$2&lt;&gt;2</formula>
    </cfRule>
  </conditionalFormatting>
  <conditionalFormatting sqref="T28:U28">
    <cfRule type="expression" dxfId="1273" priority="119" stopIfTrue="1">
      <formula>$AE$2&lt;&gt;2</formula>
    </cfRule>
  </conditionalFormatting>
  <conditionalFormatting sqref="J35:K35">
    <cfRule type="expression" dxfId="1272" priority="118" stopIfTrue="1">
      <formula>$AE$2&lt;&gt;2</formula>
    </cfRule>
  </conditionalFormatting>
  <conditionalFormatting sqref="J35:K35">
    <cfRule type="expression" dxfId="1271" priority="117" stopIfTrue="1">
      <formula>$AE$2&lt;&gt;2</formula>
    </cfRule>
  </conditionalFormatting>
  <conditionalFormatting sqref="L35:M35">
    <cfRule type="expression" dxfId="1270" priority="116" stopIfTrue="1">
      <formula>$AE$2&lt;&gt;2</formula>
    </cfRule>
  </conditionalFormatting>
  <conditionalFormatting sqref="L35:M35">
    <cfRule type="expression" dxfId="1269" priority="115" stopIfTrue="1">
      <formula>$AE$2&lt;&gt;2</formula>
    </cfRule>
  </conditionalFormatting>
  <conditionalFormatting sqref="N35:O35">
    <cfRule type="expression" dxfId="1268" priority="114" stopIfTrue="1">
      <formula>$AE$2&lt;&gt;2</formula>
    </cfRule>
  </conditionalFormatting>
  <conditionalFormatting sqref="N35:O35">
    <cfRule type="expression" dxfId="1267" priority="113" stopIfTrue="1">
      <formula>$AE$2&lt;&gt;2</formula>
    </cfRule>
  </conditionalFormatting>
  <conditionalFormatting sqref="R35:S35">
    <cfRule type="expression" dxfId="1266" priority="112" stopIfTrue="1">
      <formula>$AE$2&lt;&gt;2</formula>
    </cfRule>
  </conditionalFormatting>
  <conditionalFormatting sqref="R35:S35">
    <cfRule type="expression" dxfId="1265" priority="111" stopIfTrue="1">
      <formula>$AE$2&lt;&gt;2</formula>
    </cfRule>
  </conditionalFormatting>
  <conditionalFormatting sqref="J36:K36">
    <cfRule type="expression" dxfId="1264" priority="110" stopIfTrue="1">
      <formula>$AE$2&lt;&gt;2</formula>
    </cfRule>
  </conditionalFormatting>
  <conditionalFormatting sqref="J36:K36">
    <cfRule type="expression" dxfId="1263" priority="109" stopIfTrue="1">
      <formula>$AE$2&lt;&gt;2</formula>
    </cfRule>
  </conditionalFormatting>
  <conditionalFormatting sqref="L36:M36">
    <cfRule type="expression" dxfId="1262" priority="108" stopIfTrue="1">
      <formula>$AE$2&lt;&gt;2</formula>
    </cfRule>
  </conditionalFormatting>
  <conditionalFormatting sqref="L36:M36">
    <cfRule type="expression" dxfId="1261" priority="107" stopIfTrue="1">
      <formula>$AE$2&lt;&gt;2</formula>
    </cfRule>
  </conditionalFormatting>
  <conditionalFormatting sqref="N36:O36">
    <cfRule type="expression" dxfId="1260" priority="106" stopIfTrue="1">
      <formula>$AE$2&lt;&gt;2</formula>
    </cfRule>
  </conditionalFormatting>
  <conditionalFormatting sqref="N36:O36">
    <cfRule type="expression" dxfId="1259" priority="105" stopIfTrue="1">
      <formula>$AE$2&lt;&gt;2</formula>
    </cfRule>
  </conditionalFormatting>
  <conditionalFormatting sqref="R36:S36">
    <cfRule type="expression" dxfId="1258" priority="104" stopIfTrue="1">
      <formula>$AE$2&lt;&gt;2</formula>
    </cfRule>
  </conditionalFormatting>
  <conditionalFormatting sqref="R36:S36">
    <cfRule type="expression" dxfId="1257" priority="103" stopIfTrue="1">
      <formula>$AE$2&lt;&gt;2</formula>
    </cfRule>
  </conditionalFormatting>
  <conditionalFormatting sqref="J37:K37">
    <cfRule type="expression" dxfId="1256" priority="102" stopIfTrue="1">
      <formula>$AE$2&lt;&gt;2</formula>
    </cfRule>
  </conditionalFormatting>
  <conditionalFormatting sqref="J37:K37">
    <cfRule type="expression" dxfId="1255" priority="101" stopIfTrue="1">
      <formula>$AE$2&lt;&gt;2</formula>
    </cfRule>
  </conditionalFormatting>
  <conditionalFormatting sqref="L37:M37">
    <cfRule type="expression" dxfId="1254" priority="100" stopIfTrue="1">
      <formula>$AE$2&lt;&gt;2</formula>
    </cfRule>
  </conditionalFormatting>
  <conditionalFormatting sqref="L37:M37">
    <cfRule type="expression" dxfId="1253" priority="99" stopIfTrue="1">
      <formula>$AE$2&lt;&gt;2</formula>
    </cfRule>
  </conditionalFormatting>
  <conditionalFormatting sqref="N37:O37">
    <cfRule type="expression" dxfId="1252" priority="98" stopIfTrue="1">
      <formula>$AE$2&lt;&gt;2</formula>
    </cfRule>
  </conditionalFormatting>
  <conditionalFormatting sqref="N37:O37">
    <cfRule type="expression" dxfId="1251" priority="97" stopIfTrue="1">
      <formula>$AE$2&lt;&gt;2</formula>
    </cfRule>
  </conditionalFormatting>
  <conditionalFormatting sqref="R37:S37">
    <cfRule type="expression" dxfId="1250" priority="96" stopIfTrue="1">
      <formula>$AE$2&lt;&gt;2</formula>
    </cfRule>
  </conditionalFormatting>
  <conditionalFormatting sqref="R37:S37">
    <cfRule type="expression" dxfId="1249" priority="95" stopIfTrue="1">
      <formula>$AE$2&lt;&gt;2</formula>
    </cfRule>
  </conditionalFormatting>
  <conditionalFormatting sqref="J38:K38">
    <cfRule type="expression" dxfId="1248" priority="94" stopIfTrue="1">
      <formula>$AE$2&lt;&gt;2</formula>
    </cfRule>
  </conditionalFormatting>
  <conditionalFormatting sqref="J38:K38">
    <cfRule type="expression" dxfId="1247" priority="93" stopIfTrue="1">
      <formula>$AE$2&lt;&gt;2</formula>
    </cfRule>
  </conditionalFormatting>
  <conditionalFormatting sqref="L38:M38">
    <cfRule type="expression" dxfId="1246" priority="92" stopIfTrue="1">
      <formula>$AE$2&lt;&gt;2</formula>
    </cfRule>
  </conditionalFormatting>
  <conditionalFormatting sqref="L38:M38">
    <cfRule type="expression" dxfId="1245" priority="91" stopIfTrue="1">
      <formula>$AE$2&lt;&gt;2</formula>
    </cfRule>
  </conditionalFormatting>
  <conditionalFormatting sqref="N38:O38">
    <cfRule type="expression" dxfId="1244" priority="90" stopIfTrue="1">
      <formula>$AE$2&lt;&gt;2</formula>
    </cfRule>
  </conditionalFormatting>
  <conditionalFormatting sqref="N38:O38">
    <cfRule type="expression" dxfId="1243" priority="89" stopIfTrue="1">
      <formula>$AE$2&lt;&gt;2</formula>
    </cfRule>
  </conditionalFormatting>
  <conditionalFormatting sqref="R38:S38">
    <cfRule type="expression" dxfId="1242" priority="88" stopIfTrue="1">
      <formula>$AE$2&lt;&gt;2</formula>
    </cfRule>
  </conditionalFormatting>
  <conditionalFormatting sqref="R38:S38">
    <cfRule type="expression" dxfId="1241" priority="87" stopIfTrue="1">
      <formula>$AE$2&lt;&gt;2</formula>
    </cfRule>
  </conditionalFormatting>
  <conditionalFormatting sqref="J39:K39">
    <cfRule type="expression" dxfId="1240" priority="86" stopIfTrue="1">
      <formula>$AE$2&lt;&gt;2</formula>
    </cfRule>
  </conditionalFormatting>
  <conditionalFormatting sqref="J39:K39">
    <cfRule type="expression" dxfId="1239" priority="85" stopIfTrue="1">
      <formula>$AE$2&lt;&gt;2</formula>
    </cfRule>
  </conditionalFormatting>
  <conditionalFormatting sqref="L39:M39">
    <cfRule type="expression" dxfId="1238" priority="84" stopIfTrue="1">
      <formula>$AE$2&lt;&gt;2</formula>
    </cfRule>
  </conditionalFormatting>
  <conditionalFormatting sqref="L39:M39">
    <cfRule type="expression" dxfId="1237" priority="83" stopIfTrue="1">
      <formula>$AE$2&lt;&gt;2</formula>
    </cfRule>
  </conditionalFormatting>
  <conditionalFormatting sqref="N39:O39">
    <cfRule type="expression" dxfId="1236" priority="82" stopIfTrue="1">
      <formula>$AE$2&lt;&gt;2</formula>
    </cfRule>
  </conditionalFormatting>
  <conditionalFormatting sqref="N39:O39">
    <cfRule type="expression" dxfId="1235" priority="81" stopIfTrue="1">
      <formula>$AE$2&lt;&gt;2</formula>
    </cfRule>
  </conditionalFormatting>
  <conditionalFormatting sqref="R39:S39">
    <cfRule type="expression" dxfId="1234" priority="80" stopIfTrue="1">
      <formula>$AE$2&lt;&gt;2</formula>
    </cfRule>
  </conditionalFormatting>
  <conditionalFormatting sqref="R39:S39">
    <cfRule type="expression" dxfId="1233" priority="79" stopIfTrue="1">
      <formula>$AE$2&lt;&gt;2</formula>
    </cfRule>
  </conditionalFormatting>
  <conditionalFormatting sqref="V8:W8">
    <cfRule type="expression" dxfId="1232" priority="78">
      <formula>$AE$2&lt;&gt;2</formula>
    </cfRule>
  </conditionalFormatting>
  <conditionalFormatting sqref="X8:Y8">
    <cfRule type="expression" dxfId="1231" priority="77">
      <formula>$AE$2&lt;&gt;2</formula>
    </cfRule>
  </conditionalFormatting>
  <conditionalFormatting sqref="Z8:AA8">
    <cfRule type="expression" dxfId="1230" priority="76">
      <formula>$AE$2&lt;&gt;2</formula>
    </cfRule>
  </conditionalFormatting>
  <conditionalFormatting sqref="V9:W9">
    <cfRule type="expression" dxfId="1229" priority="75">
      <formula>$AE$2&lt;&gt;2</formula>
    </cfRule>
  </conditionalFormatting>
  <conditionalFormatting sqref="X9:Y9">
    <cfRule type="expression" dxfId="1228" priority="74">
      <formula>$AE$2&lt;&gt;2</formula>
    </cfRule>
  </conditionalFormatting>
  <conditionalFormatting sqref="Z9:AA9">
    <cfRule type="expression" dxfId="1227" priority="73">
      <formula>$AE$2&lt;&gt;2</formula>
    </cfRule>
  </conditionalFormatting>
  <conditionalFormatting sqref="V10:W10">
    <cfRule type="expression" dxfId="1226" priority="72">
      <formula>$AE$2&lt;&gt;2</formula>
    </cfRule>
  </conditionalFormatting>
  <conditionalFormatting sqref="X10:Y10">
    <cfRule type="expression" dxfId="1225" priority="71">
      <formula>$AE$2&lt;&gt;2</formula>
    </cfRule>
  </conditionalFormatting>
  <conditionalFormatting sqref="Z10:AA10">
    <cfRule type="expression" dxfId="1224" priority="70">
      <formula>$AE$2&lt;&gt;2</formula>
    </cfRule>
  </conditionalFormatting>
  <conditionalFormatting sqref="V11:W11">
    <cfRule type="expression" dxfId="1223" priority="69">
      <formula>$AE$2&lt;&gt;2</formula>
    </cfRule>
  </conditionalFormatting>
  <conditionalFormatting sqref="X11:Y11">
    <cfRule type="expression" dxfId="1222" priority="68">
      <formula>$AE$2&lt;&gt;2</formula>
    </cfRule>
  </conditionalFormatting>
  <conditionalFormatting sqref="Z11:AA11">
    <cfRule type="expression" dxfId="1221" priority="67">
      <formula>$AE$2&lt;&gt;2</formula>
    </cfRule>
  </conditionalFormatting>
  <conditionalFormatting sqref="V12:W12">
    <cfRule type="expression" dxfId="1220" priority="66">
      <formula>$AE$2&lt;&gt;2</formula>
    </cfRule>
  </conditionalFormatting>
  <conditionalFormatting sqref="X12:Y12">
    <cfRule type="expression" dxfId="1219" priority="65">
      <formula>$AE$2&lt;&gt;2</formula>
    </cfRule>
  </conditionalFormatting>
  <conditionalFormatting sqref="Z12:AA12">
    <cfRule type="expression" dxfId="1218" priority="64">
      <formula>$AE$2&lt;&gt;2</formula>
    </cfRule>
  </conditionalFormatting>
  <conditionalFormatting sqref="V13:W13">
    <cfRule type="expression" dxfId="1217" priority="63">
      <formula>$AE$2&lt;&gt;2</formula>
    </cfRule>
  </conditionalFormatting>
  <conditionalFormatting sqref="X13:Y13">
    <cfRule type="expression" dxfId="1216" priority="62">
      <formula>$AE$2&lt;&gt;2</formula>
    </cfRule>
  </conditionalFormatting>
  <conditionalFormatting sqref="Z13:AA13">
    <cfRule type="expression" dxfId="1215" priority="61">
      <formula>$AE$2&lt;&gt;2</formula>
    </cfRule>
  </conditionalFormatting>
  <conditionalFormatting sqref="V14:W14">
    <cfRule type="expression" dxfId="1214" priority="60">
      <formula>$AE$2&lt;&gt;2</formula>
    </cfRule>
  </conditionalFormatting>
  <conditionalFormatting sqref="X14:Y14">
    <cfRule type="expression" dxfId="1213" priority="59">
      <formula>$AE$2&lt;&gt;2</formula>
    </cfRule>
  </conditionalFormatting>
  <conditionalFormatting sqref="Z14:AA14">
    <cfRule type="expression" dxfId="1212" priority="58">
      <formula>$AE$2&lt;&gt;2</formula>
    </cfRule>
  </conditionalFormatting>
  <conditionalFormatting sqref="V15:W15">
    <cfRule type="expression" dxfId="1211" priority="57">
      <formula>$AE$2&lt;&gt;2</formula>
    </cfRule>
  </conditionalFormatting>
  <conditionalFormatting sqref="X15:Y15">
    <cfRule type="expression" dxfId="1210" priority="56">
      <formula>$AE$2&lt;&gt;2</formula>
    </cfRule>
  </conditionalFormatting>
  <conditionalFormatting sqref="Z15:AA15">
    <cfRule type="expression" dxfId="1209" priority="55">
      <formula>$AE$2&lt;&gt;2</formula>
    </cfRule>
  </conditionalFormatting>
  <conditionalFormatting sqref="V16:W16">
    <cfRule type="expression" dxfId="1208" priority="54">
      <formula>$AE$2&lt;&gt;2</formula>
    </cfRule>
  </conditionalFormatting>
  <conditionalFormatting sqref="X16:Y16">
    <cfRule type="expression" dxfId="1207" priority="53">
      <formula>$AE$2&lt;&gt;2</formula>
    </cfRule>
  </conditionalFormatting>
  <conditionalFormatting sqref="Z16:AA16">
    <cfRule type="expression" dxfId="1206" priority="52">
      <formula>$AE$2&lt;&gt;2</formula>
    </cfRule>
  </conditionalFormatting>
  <conditionalFormatting sqref="V17:W17">
    <cfRule type="expression" dxfId="1205" priority="51">
      <formula>$AE$2&lt;&gt;2</formula>
    </cfRule>
  </conditionalFormatting>
  <conditionalFormatting sqref="X17:Y17">
    <cfRule type="expression" dxfId="1204" priority="50">
      <formula>$AE$2&lt;&gt;2</formula>
    </cfRule>
  </conditionalFormatting>
  <conditionalFormatting sqref="Z17:AA17">
    <cfRule type="expression" dxfId="1203" priority="49">
      <formula>$AE$2&lt;&gt;2</formula>
    </cfRule>
  </conditionalFormatting>
  <conditionalFormatting sqref="V18:W18">
    <cfRule type="expression" dxfId="1202" priority="48">
      <formula>$AE$2&lt;&gt;2</formula>
    </cfRule>
  </conditionalFormatting>
  <conditionalFormatting sqref="X18:Y18">
    <cfRule type="expression" dxfId="1201" priority="47">
      <formula>$AE$2&lt;&gt;2</formula>
    </cfRule>
  </conditionalFormatting>
  <conditionalFormatting sqref="Z18:AA18">
    <cfRule type="expression" dxfId="1200" priority="46">
      <formula>$AE$2&lt;&gt;2</formula>
    </cfRule>
  </conditionalFormatting>
  <conditionalFormatting sqref="V19:W19">
    <cfRule type="expression" dxfId="1199" priority="45">
      <formula>$AE$2&lt;&gt;2</formula>
    </cfRule>
  </conditionalFormatting>
  <conditionalFormatting sqref="X19:Y19">
    <cfRule type="expression" dxfId="1198" priority="44">
      <formula>$AE$2&lt;&gt;2</formula>
    </cfRule>
  </conditionalFormatting>
  <conditionalFormatting sqref="Z19:AA19">
    <cfRule type="expression" dxfId="1197" priority="43">
      <formula>$AE$2&lt;&gt;2</formula>
    </cfRule>
  </conditionalFormatting>
  <conditionalFormatting sqref="V26:W26">
    <cfRule type="expression" dxfId="1196" priority="42">
      <formula>$AE$2&lt;&gt;2</formula>
    </cfRule>
  </conditionalFormatting>
  <conditionalFormatting sqref="X26:Y26">
    <cfRule type="expression" dxfId="1195" priority="41">
      <formula>$AE$2&lt;&gt;2</formula>
    </cfRule>
  </conditionalFormatting>
  <conditionalFormatting sqref="Z26:AA26">
    <cfRule type="expression" dxfId="1194" priority="40">
      <formula>$AE$2&lt;&gt;2</formula>
    </cfRule>
  </conditionalFormatting>
  <conditionalFormatting sqref="V27:W27">
    <cfRule type="expression" dxfId="1193" priority="39">
      <formula>$AE$2&lt;&gt;2</formula>
    </cfRule>
  </conditionalFormatting>
  <conditionalFormatting sqref="X27:Y27">
    <cfRule type="expression" dxfId="1192" priority="38">
      <formula>$AE$2&lt;&gt;2</formula>
    </cfRule>
  </conditionalFormatting>
  <conditionalFormatting sqref="Z27:AA27">
    <cfRule type="expression" dxfId="1191" priority="37">
      <formula>$AE$2&lt;&gt;2</formula>
    </cfRule>
  </conditionalFormatting>
  <conditionalFormatting sqref="V28:W28">
    <cfRule type="expression" dxfId="1190" priority="36">
      <formula>$AE$2&lt;&gt;2</formula>
    </cfRule>
  </conditionalFormatting>
  <conditionalFormatting sqref="X28:Y28">
    <cfRule type="expression" dxfId="1189" priority="35">
      <formula>$AE$2&lt;&gt;2</formula>
    </cfRule>
  </conditionalFormatting>
  <conditionalFormatting sqref="Z28:AA28">
    <cfRule type="expression" dxfId="1188" priority="34">
      <formula>$AE$2&lt;&gt;2</formula>
    </cfRule>
  </conditionalFormatting>
  <conditionalFormatting sqref="V29:W29">
    <cfRule type="expression" dxfId="1187" priority="33">
      <formula>$AE$2&lt;&gt;2</formula>
    </cfRule>
  </conditionalFormatting>
  <conditionalFormatting sqref="X29:Y29">
    <cfRule type="expression" dxfId="1186" priority="32">
      <formula>$AE$2&lt;&gt;2</formula>
    </cfRule>
  </conditionalFormatting>
  <conditionalFormatting sqref="Z29:AA29">
    <cfRule type="expression" dxfId="1185" priority="31">
      <formula>$AE$2&lt;&gt;2</formula>
    </cfRule>
  </conditionalFormatting>
  <conditionalFormatting sqref="P35:Q35">
    <cfRule type="expression" dxfId="1184" priority="30">
      <formula>$AE$2&lt;&gt;2</formula>
    </cfRule>
  </conditionalFormatting>
  <conditionalFormatting sqref="T35:U35">
    <cfRule type="expression" dxfId="1183" priority="29">
      <formula>$AE$2&lt;&gt;2</formula>
    </cfRule>
  </conditionalFormatting>
  <conditionalFormatting sqref="V35:W35">
    <cfRule type="expression" dxfId="1182" priority="28">
      <formula>$AE$2&lt;&gt;2</formula>
    </cfRule>
  </conditionalFormatting>
  <conditionalFormatting sqref="X35:Y35">
    <cfRule type="expression" dxfId="1181" priority="27">
      <formula>$AE$2&lt;&gt;2</formula>
    </cfRule>
  </conditionalFormatting>
  <conditionalFormatting sqref="P36:Q36">
    <cfRule type="expression" dxfId="1180" priority="26">
      <formula>$AE$2&lt;&gt;2</formula>
    </cfRule>
  </conditionalFormatting>
  <conditionalFormatting sqref="T36:U36">
    <cfRule type="expression" dxfId="1179" priority="25">
      <formula>$AE$2&lt;&gt;2</formula>
    </cfRule>
  </conditionalFormatting>
  <conditionalFormatting sqref="V36:W36">
    <cfRule type="expression" dxfId="1178" priority="24">
      <formula>$AE$2&lt;&gt;2</formula>
    </cfRule>
  </conditionalFormatting>
  <conditionalFormatting sqref="X36:Y36">
    <cfRule type="expression" dxfId="1177" priority="23">
      <formula>$AE$2&lt;&gt;2</formula>
    </cfRule>
  </conditionalFormatting>
  <conditionalFormatting sqref="P37:Q37">
    <cfRule type="expression" dxfId="1176" priority="22">
      <formula>$AE$2&lt;&gt;2</formula>
    </cfRule>
  </conditionalFormatting>
  <conditionalFormatting sqref="T37:U37">
    <cfRule type="expression" dxfId="1175" priority="21">
      <formula>$AE$2&lt;&gt;2</formula>
    </cfRule>
  </conditionalFormatting>
  <conditionalFormatting sqref="V37:W37">
    <cfRule type="expression" dxfId="1174" priority="20">
      <formula>$AE$2&lt;&gt;2</formula>
    </cfRule>
  </conditionalFormatting>
  <conditionalFormatting sqref="X37:Y37">
    <cfRule type="expression" dxfId="1173" priority="19">
      <formula>$AE$2&lt;&gt;2</formula>
    </cfRule>
  </conditionalFormatting>
  <conditionalFormatting sqref="P38:Q38">
    <cfRule type="expression" dxfId="1172" priority="18">
      <formula>$AE$2&lt;&gt;2</formula>
    </cfRule>
  </conditionalFormatting>
  <conditionalFormatting sqref="T38:U38">
    <cfRule type="expression" dxfId="1171" priority="17">
      <formula>$AE$2&lt;&gt;2</formula>
    </cfRule>
  </conditionalFormatting>
  <conditionalFormatting sqref="V38:W38">
    <cfRule type="expression" dxfId="1170" priority="16">
      <formula>$AE$2&lt;&gt;2</formula>
    </cfRule>
  </conditionalFormatting>
  <conditionalFormatting sqref="X38:Y38">
    <cfRule type="expression" dxfId="1169" priority="15">
      <formula>$AE$2&lt;&gt;2</formula>
    </cfRule>
  </conditionalFormatting>
  <conditionalFormatting sqref="P39:Q39">
    <cfRule type="expression" dxfId="1168" priority="14">
      <formula>$AE$2&lt;&gt;2</formula>
    </cfRule>
  </conditionalFormatting>
  <conditionalFormatting sqref="T39:U39">
    <cfRule type="expression" dxfId="1167" priority="13">
      <formula>$AE$2&lt;&gt;2</formula>
    </cfRule>
  </conditionalFormatting>
  <conditionalFormatting sqref="V39:W39">
    <cfRule type="expression" dxfId="1166" priority="12">
      <formula>$AE$2&lt;&gt;2</formula>
    </cfRule>
  </conditionalFormatting>
  <conditionalFormatting sqref="X39:Y39">
    <cfRule type="expression" dxfId="1165" priority="11">
      <formula>$AE$2&lt;&gt;2</formula>
    </cfRule>
  </conditionalFormatting>
  <conditionalFormatting sqref="T40:U40">
    <cfRule type="expression" dxfId="1164" priority="10">
      <formula>$AE$2&lt;&gt;2</formula>
    </cfRule>
  </conditionalFormatting>
  <conditionalFormatting sqref="V40:W40">
    <cfRule type="expression" dxfId="1163" priority="9">
      <formula>$AE$2&lt;&gt;2</formula>
    </cfRule>
  </conditionalFormatting>
  <conditionalFormatting sqref="X40:Y40">
    <cfRule type="expression" dxfId="1162" priority="8">
      <formula>$AE$2&lt;&gt;2</formula>
    </cfRule>
  </conditionalFormatting>
  <conditionalFormatting sqref="L43:N43">
    <cfRule type="expression" dxfId="1161" priority="7">
      <formula>$AE$2&lt;&gt;2</formula>
    </cfRule>
  </conditionalFormatting>
  <conditionalFormatting sqref="Q43:R43">
    <cfRule type="expression" dxfId="1160" priority="6">
      <formula>$AE$2&lt;&gt;2</formula>
    </cfRule>
  </conditionalFormatting>
  <conditionalFormatting sqref="U43:V43">
    <cfRule type="expression" dxfId="1159" priority="5">
      <formula>$AE$2&lt;&gt;2</formula>
    </cfRule>
  </conditionalFormatting>
  <conditionalFormatting sqref="Y43:Z43">
    <cfRule type="expression" dxfId="1158" priority="4">
      <formula>$AE$2&lt;&gt;2</formula>
    </cfRule>
  </conditionalFormatting>
  <conditionalFormatting sqref="W44:Y44">
    <cfRule type="expression" dxfId="1157" priority="3">
      <formula>$AE$2&lt;&gt;2</formula>
    </cfRule>
  </conditionalFormatting>
  <conditionalFormatting sqref="W45:Y45">
    <cfRule type="expression" dxfId="1156" priority="2">
      <formula>$AE$2&lt;&gt;2</formula>
    </cfRule>
  </conditionalFormatting>
  <conditionalFormatting sqref="W46:Y46">
    <cfRule type="expression" dxfId="1155" priority="1">
      <formula>$AE$2&lt;&gt;2</formula>
    </cfRule>
  </conditionalFormatting>
  <dataValidations count="1">
    <dataValidation type="list" allowBlank="1" showInputMessage="1" showErrorMessage="1" sqref="M14:M19 L8:L19 M8:M11 T26:T28 U26 U28" xr:uid="{00000000-0002-0000-07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7"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22882"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22883"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22884"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22885"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22886"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22887"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22888"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22889"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22890"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22891"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22892"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228" t="s">
        <v>188</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E2" s="134">
        <f>共通条件・結果!AE2</f>
        <v>1</v>
      </c>
    </row>
    <row r="3" spans="2:41" s="2" customFormat="1" ht="24.95" customHeight="1" thickBot="1">
      <c r="AE3" s="2" t="s">
        <v>279</v>
      </c>
    </row>
    <row r="4" spans="2:41" s="2" customFormat="1" ht="21.95" customHeight="1" thickBot="1">
      <c r="B4" s="4" t="s">
        <v>5</v>
      </c>
      <c r="R4" s="229" t="s">
        <v>33</v>
      </c>
      <c r="S4" s="230"/>
      <c r="T4" s="230"/>
      <c r="U4" s="231"/>
      <c r="V4" s="232" t="b">
        <f>IF(共通条件・結果!AA7="８地域","0.411",IF(共通条件・結果!AA7="７地域",0.406,IF(共通条件・結果!AA7="６地域",0.427,IF(共通条件・結果!AA7="５地域",0.442,IF(共通条件・結果!AA7="４地域",0.401,IF(共通条件・結果!AA7="３地域",0.447,IF(共通条件・結果!AA7="２地域",0.428,IF(共通条件・結果!AA7="１地域",0.411))))))))</f>
        <v>0</v>
      </c>
      <c r="W4" s="233"/>
      <c r="X4" s="232" t="b">
        <f>IF(共通条件・結果!AA7="８地域","-",IF(共通条件・結果!AA7="７地域",0.284,IF(共通条件・結果!AA7="６地域",0.317,IF(共通条件・結果!AA7="５地域",0.297,IF(共通条件・結果!AA7="４地域",0.326,IF(共通条件・結果!AA7="３地域",0.351,IF(共通条件・結果!AA7="２地域",0.341,IF(共通条件・結果!AA7="１地域",0.325))))))))</f>
        <v>0</v>
      </c>
      <c r="Y4" s="233"/>
    </row>
    <row r="5" spans="2:41" s="2" customFormat="1" ht="21.95" customHeight="1">
      <c r="B5" s="234" t="s">
        <v>6</v>
      </c>
      <c r="C5" s="191"/>
      <c r="D5" s="191" t="s">
        <v>142</v>
      </c>
      <c r="E5" s="191"/>
      <c r="F5" s="191"/>
      <c r="G5" s="191"/>
      <c r="H5" s="239" t="s">
        <v>143</v>
      </c>
      <c r="I5" s="191"/>
      <c r="J5" s="239" t="s">
        <v>65</v>
      </c>
      <c r="K5" s="191"/>
      <c r="L5" s="239" t="s">
        <v>9</v>
      </c>
      <c r="M5" s="191"/>
      <c r="N5" s="241" t="s">
        <v>46</v>
      </c>
      <c r="O5" s="242"/>
      <c r="P5" s="242"/>
      <c r="Q5" s="242"/>
      <c r="R5" s="242"/>
      <c r="S5" s="242"/>
      <c r="T5" s="242"/>
      <c r="U5" s="242"/>
      <c r="V5" s="239" t="s">
        <v>144</v>
      </c>
      <c r="W5" s="191"/>
      <c r="X5" s="239" t="s">
        <v>145</v>
      </c>
      <c r="Y5" s="191"/>
      <c r="Z5" s="239" t="s">
        <v>112</v>
      </c>
      <c r="AA5" s="192"/>
    </row>
    <row r="6" spans="2:41" s="2" customFormat="1" ht="21.95" customHeight="1">
      <c r="B6" s="235"/>
      <c r="C6" s="236"/>
      <c r="D6" s="213" t="s">
        <v>8</v>
      </c>
      <c r="E6" s="214"/>
      <c r="F6" s="217" t="s">
        <v>7</v>
      </c>
      <c r="G6" s="218"/>
      <c r="H6" s="236"/>
      <c r="I6" s="236"/>
      <c r="J6" s="240"/>
      <c r="K6" s="236"/>
      <c r="L6" s="240"/>
      <c r="M6" s="236"/>
      <c r="N6" s="221" t="s">
        <v>45</v>
      </c>
      <c r="O6" s="222"/>
      <c r="P6" s="225" t="s">
        <v>146</v>
      </c>
      <c r="Q6" s="226"/>
      <c r="R6" s="226"/>
      <c r="S6" s="226"/>
      <c r="T6" s="226"/>
      <c r="U6" s="227"/>
      <c r="V6" s="240"/>
      <c r="W6" s="236"/>
      <c r="X6" s="240"/>
      <c r="Y6" s="236"/>
      <c r="Z6" s="236"/>
      <c r="AA6" s="260"/>
      <c r="AD6" s="256" t="s">
        <v>49</v>
      </c>
      <c r="AE6" s="256"/>
      <c r="AF6" s="40"/>
      <c r="AG6" s="40"/>
      <c r="AH6" s="256" t="s">
        <v>12</v>
      </c>
      <c r="AI6" s="256"/>
      <c r="AJ6" s="40"/>
      <c r="AK6" s="256" t="s">
        <v>50</v>
      </c>
      <c r="AL6" s="256"/>
      <c r="AN6" s="256" t="s">
        <v>58</v>
      </c>
      <c r="AO6" s="256"/>
    </row>
    <row r="7" spans="2:41" s="2" customFormat="1" ht="21.95" customHeight="1" thickBot="1">
      <c r="B7" s="237"/>
      <c r="C7" s="238"/>
      <c r="D7" s="215"/>
      <c r="E7" s="216"/>
      <c r="F7" s="219"/>
      <c r="G7" s="220"/>
      <c r="H7" s="238"/>
      <c r="I7" s="238"/>
      <c r="J7" s="238"/>
      <c r="K7" s="238"/>
      <c r="L7" s="238"/>
      <c r="M7" s="238"/>
      <c r="N7" s="223"/>
      <c r="O7" s="224"/>
      <c r="P7" s="220" t="s">
        <v>10</v>
      </c>
      <c r="Q7" s="257"/>
      <c r="R7" s="258" t="s">
        <v>11</v>
      </c>
      <c r="S7" s="259"/>
      <c r="T7" s="220" t="s">
        <v>3</v>
      </c>
      <c r="U7" s="257"/>
      <c r="V7" s="238"/>
      <c r="W7" s="238"/>
      <c r="X7" s="238"/>
      <c r="Y7" s="238"/>
      <c r="Z7" s="238"/>
      <c r="AA7" s="261"/>
      <c r="AD7" s="40" t="s">
        <v>4</v>
      </c>
      <c r="AE7" s="40" t="s">
        <v>16</v>
      </c>
      <c r="AF7" s="40"/>
      <c r="AG7" s="40"/>
      <c r="AH7" s="40" t="s">
        <v>4</v>
      </c>
      <c r="AI7" s="40" t="s">
        <v>16</v>
      </c>
      <c r="AJ7" s="40"/>
      <c r="AK7" s="40" t="s">
        <v>4</v>
      </c>
      <c r="AL7" s="40" t="s">
        <v>16</v>
      </c>
      <c r="AN7" s="65" t="s">
        <v>56</v>
      </c>
      <c r="AO7" s="2" t="s">
        <v>54</v>
      </c>
    </row>
    <row r="8" spans="2:41" s="2" customFormat="1" ht="21.95" customHeight="1">
      <c r="B8" s="269"/>
      <c r="C8" s="270"/>
      <c r="D8" s="271"/>
      <c r="E8" s="272"/>
      <c r="F8" s="272"/>
      <c r="G8" s="273"/>
      <c r="H8" s="274"/>
      <c r="I8" s="274"/>
      <c r="J8" s="274"/>
      <c r="K8" s="274"/>
      <c r="L8" s="275"/>
      <c r="M8" s="275"/>
      <c r="N8" s="262"/>
      <c r="O8" s="263"/>
      <c r="P8" s="264"/>
      <c r="Q8" s="265"/>
      <c r="R8" s="266"/>
      <c r="S8" s="267"/>
      <c r="T8" s="268"/>
      <c r="U8" s="264"/>
      <c r="V8" s="243" t="str">
        <f>IF(D8="","",AD8)</f>
        <v/>
      </c>
      <c r="W8" s="243"/>
      <c r="X8" s="243" t="str">
        <f t="shared" ref="X8:X19" si="0">IF(D8="","",IF(ISERROR(AE8),"-",AE8))</f>
        <v/>
      </c>
      <c r="Y8" s="243"/>
      <c r="Z8" s="243" t="str">
        <f>IF(D8="","",D8*F8*AN8)</f>
        <v/>
      </c>
      <c r="AA8" s="244"/>
      <c r="AD8" s="2" t="e">
        <f>D8*F8*J8*$V$4*AH8</f>
        <v>#VALUE!</v>
      </c>
      <c r="AE8" s="2" t="e">
        <f>D8*F8*J8*$X$4*AI8</f>
        <v>#VALUE!</v>
      </c>
      <c r="AG8" s="47" t="b">
        <v>0</v>
      </c>
      <c r="AH8" s="2" t="str">
        <f>IF(AG8=TRUE,"0.93",IF(ISERROR(AK8),"エラー",IF(AK8&gt;0.93,"0.93",AK8)))</f>
        <v>エラー</v>
      </c>
      <c r="AI8" s="2" t="str">
        <f>IF(AG8=TRUE,"0.51",IF(ISERROR(AL8),"エラー",IF(AL8&gt;0.72,"0.72",AL8)))</f>
        <v>エラー</v>
      </c>
      <c r="AK8" s="2" t="e">
        <f>0.01*(16+24*(2*R8+T8)/P8)</f>
        <v>#DIV/0!</v>
      </c>
      <c r="AL8" s="2" t="e">
        <f>0.01*(10+15*(2*R8+T8)/P8)</f>
        <v>#DIV/0!</v>
      </c>
      <c r="AN8" s="2">
        <f>IF(AO8="FALSE",H8,IF(L8="風除室",1/((1/H8)+0.1),0.5*H8+0.5*(1/((1/H8)+AO8))))</f>
        <v>0</v>
      </c>
      <c r="AO8" s="40" t="str">
        <f t="shared" ref="AO8:AO19" si="1">IF(L8="","FALSE",IF(L8="雨戸",0.1,IF(L8="ｼｬｯﾀｰ",0.1,IF(L8="障子",0.18,IF(L8="風除室",0.1)))))</f>
        <v>FALSE</v>
      </c>
    </row>
    <row r="9" spans="2:41" s="2" customFormat="1" ht="21.95" customHeight="1">
      <c r="B9" s="245"/>
      <c r="C9" s="246"/>
      <c r="D9" s="247"/>
      <c r="E9" s="248"/>
      <c r="F9" s="248"/>
      <c r="G9" s="249"/>
      <c r="H9" s="250"/>
      <c r="I9" s="250"/>
      <c r="J9" s="250"/>
      <c r="K9" s="250"/>
      <c r="L9" s="251"/>
      <c r="M9" s="251"/>
      <c r="N9" s="252"/>
      <c r="O9" s="253"/>
      <c r="P9" s="254"/>
      <c r="Q9" s="255"/>
      <c r="R9" s="281"/>
      <c r="S9" s="282"/>
      <c r="T9" s="280"/>
      <c r="U9" s="254"/>
      <c r="V9" s="278" t="str">
        <f t="shared" ref="V9:V19" si="2">IF(D9="","",AD9)</f>
        <v/>
      </c>
      <c r="W9" s="278"/>
      <c r="X9" s="278" t="str">
        <f t="shared" si="0"/>
        <v/>
      </c>
      <c r="Y9" s="278"/>
      <c r="Z9" s="278" t="str">
        <f t="shared" ref="Z9:Z19" si="3">IF(D9="","",D9*F9*AN9)</f>
        <v/>
      </c>
      <c r="AA9" s="279"/>
      <c r="AD9" s="2" t="e">
        <f t="shared" ref="AD9:AD19" si="4">D9*F9*J9*$V$4*AH9</f>
        <v>#VALUE!</v>
      </c>
      <c r="AE9" s="2" t="e">
        <f t="shared" ref="AE9:AE19" si="5">D9*F9*J9*$X$4*AI9</f>
        <v>#VALUE!</v>
      </c>
      <c r="AG9" s="47"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40" t="str">
        <f t="shared" si="1"/>
        <v>FALSE</v>
      </c>
    </row>
    <row r="10" spans="2:41" s="2" customFormat="1" ht="21.95" customHeight="1">
      <c r="B10" s="245"/>
      <c r="C10" s="246"/>
      <c r="D10" s="247"/>
      <c r="E10" s="248"/>
      <c r="F10" s="248"/>
      <c r="G10" s="249"/>
      <c r="H10" s="250"/>
      <c r="I10" s="250"/>
      <c r="J10" s="250"/>
      <c r="K10" s="250"/>
      <c r="L10" s="251"/>
      <c r="M10" s="251"/>
      <c r="N10" s="252"/>
      <c r="O10" s="253"/>
      <c r="P10" s="255"/>
      <c r="Q10" s="276"/>
      <c r="R10" s="277"/>
      <c r="S10" s="276"/>
      <c r="T10" s="277"/>
      <c r="U10" s="280"/>
      <c r="V10" s="278" t="str">
        <f t="shared" si="2"/>
        <v/>
      </c>
      <c r="W10" s="278"/>
      <c r="X10" s="278" t="str">
        <f t="shared" si="0"/>
        <v/>
      </c>
      <c r="Y10" s="278"/>
      <c r="Z10" s="278" t="str">
        <f t="shared" si="3"/>
        <v/>
      </c>
      <c r="AA10" s="279"/>
      <c r="AD10" s="2" t="e">
        <f t="shared" si="4"/>
        <v>#VALUE!</v>
      </c>
      <c r="AE10" s="2" t="e">
        <f t="shared" si="5"/>
        <v>#VALUE!</v>
      </c>
      <c r="AG10" s="47" t="b">
        <v>0</v>
      </c>
      <c r="AH10" s="2" t="str">
        <f t="shared" si="6"/>
        <v>エラー</v>
      </c>
      <c r="AI10" s="2" t="str">
        <f t="shared" si="7"/>
        <v>エラー</v>
      </c>
      <c r="AK10" s="2" t="e">
        <f t="shared" si="8"/>
        <v>#DIV/0!</v>
      </c>
      <c r="AL10" s="2" t="e">
        <f t="shared" si="9"/>
        <v>#DIV/0!</v>
      </c>
      <c r="AN10" s="2">
        <f t="shared" si="10"/>
        <v>0</v>
      </c>
      <c r="AO10" s="40" t="str">
        <f t="shared" si="1"/>
        <v>FALSE</v>
      </c>
    </row>
    <row r="11" spans="2:41" s="2" customFormat="1" ht="21.95" customHeight="1">
      <c r="B11" s="245"/>
      <c r="C11" s="246"/>
      <c r="D11" s="247"/>
      <c r="E11" s="248"/>
      <c r="F11" s="248"/>
      <c r="G11" s="249"/>
      <c r="H11" s="250"/>
      <c r="I11" s="250"/>
      <c r="J11" s="250"/>
      <c r="K11" s="250"/>
      <c r="L11" s="251"/>
      <c r="M11" s="251"/>
      <c r="N11" s="252"/>
      <c r="O11" s="253"/>
      <c r="P11" s="255"/>
      <c r="Q11" s="276"/>
      <c r="R11" s="277"/>
      <c r="S11" s="276"/>
      <c r="T11" s="277"/>
      <c r="U11" s="280"/>
      <c r="V11" s="278" t="str">
        <f t="shared" si="2"/>
        <v/>
      </c>
      <c r="W11" s="278"/>
      <c r="X11" s="278" t="str">
        <f t="shared" si="0"/>
        <v/>
      </c>
      <c r="Y11" s="278"/>
      <c r="Z11" s="278" t="str">
        <f t="shared" si="3"/>
        <v/>
      </c>
      <c r="AA11" s="279"/>
      <c r="AD11" s="2" t="e">
        <f t="shared" si="4"/>
        <v>#VALUE!</v>
      </c>
      <c r="AE11" s="2" t="e">
        <f t="shared" si="5"/>
        <v>#VALUE!</v>
      </c>
      <c r="AG11" s="47" t="b">
        <v>0</v>
      </c>
      <c r="AH11" s="2" t="str">
        <f t="shared" si="6"/>
        <v>エラー</v>
      </c>
      <c r="AI11" s="2" t="str">
        <f t="shared" si="7"/>
        <v>エラー</v>
      </c>
      <c r="AK11" s="2" t="e">
        <f t="shared" si="8"/>
        <v>#DIV/0!</v>
      </c>
      <c r="AL11" s="2" t="e">
        <f t="shared" si="9"/>
        <v>#DIV/0!</v>
      </c>
      <c r="AN11" s="2">
        <f t="shared" si="10"/>
        <v>0</v>
      </c>
      <c r="AO11" s="40" t="str">
        <f t="shared" si="1"/>
        <v>FALSE</v>
      </c>
    </row>
    <row r="12" spans="2:41" s="2" customFormat="1" ht="21.95" customHeight="1">
      <c r="B12" s="245"/>
      <c r="C12" s="286"/>
      <c r="D12" s="287"/>
      <c r="E12" s="288"/>
      <c r="F12" s="289"/>
      <c r="G12" s="290"/>
      <c r="H12" s="287"/>
      <c r="I12" s="290"/>
      <c r="J12" s="287"/>
      <c r="K12" s="290"/>
      <c r="L12" s="283"/>
      <c r="M12" s="284"/>
      <c r="N12" s="252"/>
      <c r="O12" s="285"/>
      <c r="P12" s="255"/>
      <c r="Q12" s="276"/>
      <c r="R12" s="277"/>
      <c r="S12" s="276"/>
      <c r="T12" s="277"/>
      <c r="U12" s="280"/>
      <c r="V12" s="291" t="str">
        <f t="shared" si="2"/>
        <v/>
      </c>
      <c r="W12" s="293"/>
      <c r="X12" s="291" t="str">
        <f t="shared" si="0"/>
        <v/>
      </c>
      <c r="Y12" s="293"/>
      <c r="Z12" s="291" t="str">
        <f t="shared" si="3"/>
        <v/>
      </c>
      <c r="AA12" s="292"/>
      <c r="AD12" s="2" t="e">
        <f t="shared" si="4"/>
        <v>#VALUE!</v>
      </c>
      <c r="AE12" s="2" t="e">
        <f t="shared" si="5"/>
        <v>#VALUE!</v>
      </c>
      <c r="AG12" s="47" t="b">
        <v>0</v>
      </c>
      <c r="AH12" s="2" t="str">
        <f t="shared" si="6"/>
        <v>エラー</v>
      </c>
      <c r="AI12" s="2" t="str">
        <f t="shared" si="7"/>
        <v>エラー</v>
      </c>
      <c r="AK12" s="2" t="e">
        <f t="shared" si="8"/>
        <v>#DIV/0!</v>
      </c>
      <c r="AL12" s="2" t="e">
        <f t="shared" si="9"/>
        <v>#DIV/0!</v>
      </c>
      <c r="AN12" s="2">
        <f t="shared" si="10"/>
        <v>0</v>
      </c>
      <c r="AO12" s="40" t="str">
        <f t="shared" si="1"/>
        <v>FALSE</v>
      </c>
    </row>
    <row r="13" spans="2:41" s="2" customFormat="1" ht="21.95" customHeight="1">
      <c r="B13" s="245"/>
      <c r="C13" s="286"/>
      <c r="D13" s="287"/>
      <c r="E13" s="288"/>
      <c r="F13" s="289"/>
      <c r="G13" s="290"/>
      <c r="H13" s="287"/>
      <c r="I13" s="290"/>
      <c r="J13" s="287"/>
      <c r="K13" s="290"/>
      <c r="L13" s="283"/>
      <c r="M13" s="284"/>
      <c r="N13" s="252"/>
      <c r="O13" s="285"/>
      <c r="P13" s="255"/>
      <c r="Q13" s="276"/>
      <c r="R13" s="277"/>
      <c r="S13" s="276"/>
      <c r="T13" s="277"/>
      <c r="U13" s="280"/>
      <c r="V13" s="291" t="str">
        <f t="shared" si="2"/>
        <v/>
      </c>
      <c r="W13" s="293"/>
      <c r="X13" s="291" t="str">
        <f t="shared" si="0"/>
        <v/>
      </c>
      <c r="Y13" s="293"/>
      <c r="Z13" s="291" t="str">
        <f t="shared" si="3"/>
        <v/>
      </c>
      <c r="AA13" s="292"/>
      <c r="AD13" s="2" t="e">
        <f t="shared" si="4"/>
        <v>#VALUE!</v>
      </c>
      <c r="AE13" s="2" t="e">
        <f t="shared" si="5"/>
        <v>#VALUE!</v>
      </c>
      <c r="AG13" s="47" t="b">
        <v>0</v>
      </c>
      <c r="AH13" s="2" t="str">
        <f t="shared" si="6"/>
        <v>エラー</v>
      </c>
      <c r="AI13" s="2" t="str">
        <f t="shared" si="7"/>
        <v>エラー</v>
      </c>
      <c r="AK13" s="2" t="e">
        <f t="shared" si="8"/>
        <v>#DIV/0!</v>
      </c>
      <c r="AL13" s="2" t="e">
        <f t="shared" si="9"/>
        <v>#DIV/0!</v>
      </c>
      <c r="AN13" s="2">
        <f t="shared" si="10"/>
        <v>0</v>
      </c>
      <c r="AO13" s="40" t="str">
        <f t="shared" si="1"/>
        <v>FALSE</v>
      </c>
    </row>
    <row r="14" spans="2:41" s="2" customFormat="1" ht="21.95" customHeight="1">
      <c r="B14" s="245"/>
      <c r="C14" s="246"/>
      <c r="D14" s="247"/>
      <c r="E14" s="248"/>
      <c r="F14" s="248"/>
      <c r="G14" s="249"/>
      <c r="H14" s="250"/>
      <c r="I14" s="250"/>
      <c r="J14" s="250"/>
      <c r="K14" s="250"/>
      <c r="L14" s="251"/>
      <c r="M14" s="251"/>
      <c r="N14" s="252"/>
      <c r="O14" s="253"/>
      <c r="P14" s="255"/>
      <c r="Q14" s="276"/>
      <c r="R14" s="277"/>
      <c r="S14" s="276"/>
      <c r="T14" s="277"/>
      <c r="U14" s="280"/>
      <c r="V14" s="278" t="str">
        <f t="shared" si="2"/>
        <v/>
      </c>
      <c r="W14" s="278"/>
      <c r="X14" s="278" t="str">
        <f t="shared" si="0"/>
        <v/>
      </c>
      <c r="Y14" s="278"/>
      <c r="Z14" s="278" t="str">
        <f t="shared" si="3"/>
        <v/>
      </c>
      <c r="AA14" s="279"/>
      <c r="AD14" s="2" t="e">
        <f t="shared" si="4"/>
        <v>#VALUE!</v>
      </c>
      <c r="AE14" s="2" t="e">
        <f t="shared" si="5"/>
        <v>#VALUE!</v>
      </c>
      <c r="AG14" s="47" t="b">
        <v>0</v>
      </c>
      <c r="AH14" s="2" t="str">
        <f t="shared" si="6"/>
        <v>エラー</v>
      </c>
      <c r="AI14" s="2" t="str">
        <f t="shared" si="7"/>
        <v>エラー</v>
      </c>
      <c r="AK14" s="2" t="e">
        <f t="shared" si="8"/>
        <v>#DIV/0!</v>
      </c>
      <c r="AL14" s="2" t="e">
        <f t="shared" si="9"/>
        <v>#DIV/0!</v>
      </c>
      <c r="AN14" s="2">
        <f t="shared" si="10"/>
        <v>0</v>
      </c>
      <c r="AO14" s="40" t="str">
        <f t="shared" si="1"/>
        <v>FALSE</v>
      </c>
    </row>
    <row r="15" spans="2:41" s="2" customFormat="1" ht="21.95" customHeight="1">
      <c r="B15" s="245"/>
      <c r="C15" s="246"/>
      <c r="D15" s="247"/>
      <c r="E15" s="248"/>
      <c r="F15" s="248"/>
      <c r="G15" s="249"/>
      <c r="H15" s="250"/>
      <c r="I15" s="250"/>
      <c r="J15" s="250"/>
      <c r="K15" s="250"/>
      <c r="L15" s="251"/>
      <c r="M15" s="251"/>
      <c r="N15" s="252"/>
      <c r="O15" s="253"/>
      <c r="P15" s="255"/>
      <c r="Q15" s="276"/>
      <c r="R15" s="277"/>
      <c r="S15" s="276"/>
      <c r="T15" s="277"/>
      <c r="U15" s="280"/>
      <c r="V15" s="291" t="str">
        <f t="shared" si="2"/>
        <v/>
      </c>
      <c r="W15" s="293"/>
      <c r="X15" s="278" t="str">
        <f t="shared" si="0"/>
        <v/>
      </c>
      <c r="Y15" s="278"/>
      <c r="Z15" s="278" t="str">
        <f t="shared" si="3"/>
        <v/>
      </c>
      <c r="AA15" s="279"/>
      <c r="AD15" s="2" t="e">
        <f t="shared" si="4"/>
        <v>#VALUE!</v>
      </c>
      <c r="AE15" s="2" t="e">
        <f t="shared" si="5"/>
        <v>#VALUE!</v>
      </c>
      <c r="AG15" s="47" t="b">
        <v>0</v>
      </c>
      <c r="AH15" s="2" t="str">
        <f t="shared" si="6"/>
        <v>エラー</v>
      </c>
      <c r="AI15" s="2" t="str">
        <f t="shared" si="7"/>
        <v>エラー</v>
      </c>
      <c r="AK15" s="2" t="e">
        <f t="shared" si="8"/>
        <v>#DIV/0!</v>
      </c>
      <c r="AL15" s="2" t="e">
        <f t="shared" si="9"/>
        <v>#DIV/0!</v>
      </c>
      <c r="AN15" s="2">
        <f t="shared" si="10"/>
        <v>0</v>
      </c>
      <c r="AO15" s="40" t="str">
        <f t="shared" si="1"/>
        <v>FALSE</v>
      </c>
    </row>
    <row r="16" spans="2:41" s="2" customFormat="1" ht="21.95" customHeight="1">
      <c r="B16" s="245"/>
      <c r="C16" s="246"/>
      <c r="D16" s="247"/>
      <c r="E16" s="248"/>
      <c r="F16" s="248"/>
      <c r="G16" s="249"/>
      <c r="H16" s="250"/>
      <c r="I16" s="250"/>
      <c r="J16" s="250"/>
      <c r="K16" s="250"/>
      <c r="L16" s="251"/>
      <c r="M16" s="251"/>
      <c r="N16" s="252"/>
      <c r="O16" s="253"/>
      <c r="P16" s="255"/>
      <c r="Q16" s="276"/>
      <c r="R16" s="277"/>
      <c r="S16" s="276"/>
      <c r="T16" s="277"/>
      <c r="U16" s="280"/>
      <c r="V16" s="291" t="str">
        <f t="shared" si="2"/>
        <v/>
      </c>
      <c r="W16" s="293"/>
      <c r="X16" s="278" t="str">
        <f t="shared" si="0"/>
        <v/>
      </c>
      <c r="Y16" s="278"/>
      <c r="Z16" s="278" t="str">
        <f t="shared" si="3"/>
        <v/>
      </c>
      <c r="AA16" s="279"/>
      <c r="AD16" s="2" t="e">
        <f t="shared" si="4"/>
        <v>#VALUE!</v>
      </c>
      <c r="AE16" s="2" t="e">
        <f t="shared" si="5"/>
        <v>#VALUE!</v>
      </c>
      <c r="AG16" s="47" t="b">
        <v>0</v>
      </c>
      <c r="AH16" s="2" t="str">
        <f t="shared" si="6"/>
        <v>エラー</v>
      </c>
      <c r="AI16" s="2" t="str">
        <f t="shared" si="7"/>
        <v>エラー</v>
      </c>
      <c r="AK16" s="2" t="e">
        <f t="shared" si="8"/>
        <v>#DIV/0!</v>
      </c>
      <c r="AL16" s="2" t="e">
        <f t="shared" si="9"/>
        <v>#DIV/0!</v>
      </c>
      <c r="AN16" s="2">
        <f t="shared" si="10"/>
        <v>0</v>
      </c>
      <c r="AO16" s="40" t="str">
        <f t="shared" si="1"/>
        <v>FALSE</v>
      </c>
    </row>
    <row r="17" spans="2:41" s="2" customFormat="1" ht="21.95" customHeight="1">
      <c r="B17" s="245"/>
      <c r="C17" s="246"/>
      <c r="D17" s="247"/>
      <c r="E17" s="248"/>
      <c r="F17" s="248"/>
      <c r="G17" s="249"/>
      <c r="H17" s="250"/>
      <c r="I17" s="250"/>
      <c r="J17" s="250"/>
      <c r="K17" s="250"/>
      <c r="L17" s="251"/>
      <c r="M17" s="251"/>
      <c r="N17" s="252"/>
      <c r="O17" s="253"/>
      <c r="P17" s="254"/>
      <c r="Q17" s="255"/>
      <c r="R17" s="277"/>
      <c r="S17" s="276"/>
      <c r="T17" s="277"/>
      <c r="U17" s="280"/>
      <c r="V17" s="291" t="str">
        <f t="shared" si="2"/>
        <v/>
      </c>
      <c r="W17" s="293"/>
      <c r="X17" s="278" t="str">
        <f t="shared" si="0"/>
        <v/>
      </c>
      <c r="Y17" s="278"/>
      <c r="Z17" s="278" t="str">
        <f t="shared" si="3"/>
        <v/>
      </c>
      <c r="AA17" s="279"/>
      <c r="AD17" s="2" t="e">
        <f t="shared" si="4"/>
        <v>#VALUE!</v>
      </c>
      <c r="AE17" s="2" t="e">
        <f t="shared" si="5"/>
        <v>#VALUE!</v>
      </c>
      <c r="AG17" s="47" t="b">
        <v>0</v>
      </c>
      <c r="AH17" s="2" t="str">
        <f t="shared" si="6"/>
        <v>エラー</v>
      </c>
      <c r="AI17" s="2" t="str">
        <f t="shared" si="7"/>
        <v>エラー</v>
      </c>
      <c r="AK17" s="2" t="e">
        <f t="shared" si="8"/>
        <v>#DIV/0!</v>
      </c>
      <c r="AL17" s="2" t="e">
        <f t="shared" si="9"/>
        <v>#DIV/0!</v>
      </c>
      <c r="AN17" s="2">
        <f t="shared" si="10"/>
        <v>0</v>
      </c>
      <c r="AO17" s="40" t="str">
        <f t="shared" si="1"/>
        <v>FALSE</v>
      </c>
    </row>
    <row r="18" spans="2:41" s="2" customFormat="1" ht="21.95" customHeight="1">
      <c r="B18" s="245"/>
      <c r="C18" s="246"/>
      <c r="D18" s="247"/>
      <c r="E18" s="248"/>
      <c r="F18" s="248"/>
      <c r="G18" s="249"/>
      <c r="H18" s="250"/>
      <c r="I18" s="250"/>
      <c r="J18" s="250"/>
      <c r="K18" s="250"/>
      <c r="L18" s="251"/>
      <c r="M18" s="251"/>
      <c r="N18" s="252"/>
      <c r="O18" s="253"/>
      <c r="P18" s="254"/>
      <c r="Q18" s="255"/>
      <c r="R18" s="281"/>
      <c r="S18" s="282"/>
      <c r="T18" s="280"/>
      <c r="U18" s="254"/>
      <c r="V18" s="291" t="str">
        <f t="shared" si="2"/>
        <v/>
      </c>
      <c r="W18" s="293"/>
      <c r="X18" s="278" t="str">
        <f t="shared" si="0"/>
        <v/>
      </c>
      <c r="Y18" s="278"/>
      <c r="Z18" s="278" t="str">
        <f t="shared" si="3"/>
        <v/>
      </c>
      <c r="AA18" s="279"/>
      <c r="AD18" s="2" t="e">
        <f t="shared" si="4"/>
        <v>#VALUE!</v>
      </c>
      <c r="AE18" s="2" t="e">
        <f t="shared" si="5"/>
        <v>#VALUE!</v>
      </c>
      <c r="AG18" s="47" t="b">
        <v>0</v>
      </c>
      <c r="AH18" s="2" t="str">
        <f t="shared" si="6"/>
        <v>エラー</v>
      </c>
      <c r="AI18" s="2" t="str">
        <f t="shared" si="7"/>
        <v>エラー</v>
      </c>
      <c r="AK18" s="2" t="e">
        <f t="shared" si="8"/>
        <v>#DIV/0!</v>
      </c>
      <c r="AL18" s="2" t="e">
        <f t="shared" si="9"/>
        <v>#DIV/0!</v>
      </c>
      <c r="AN18" s="2">
        <f t="shared" si="10"/>
        <v>0</v>
      </c>
      <c r="AO18" s="40" t="str">
        <f t="shared" si="1"/>
        <v>FALSE</v>
      </c>
    </row>
    <row r="19" spans="2:41" s="2" customFormat="1" ht="21.95" customHeight="1" thickBot="1">
      <c r="B19" s="300"/>
      <c r="C19" s="301"/>
      <c r="D19" s="302"/>
      <c r="E19" s="303"/>
      <c r="F19" s="303"/>
      <c r="G19" s="304"/>
      <c r="H19" s="305"/>
      <c r="I19" s="305"/>
      <c r="J19" s="305"/>
      <c r="K19" s="305"/>
      <c r="L19" s="275"/>
      <c r="M19" s="275"/>
      <c r="N19" s="306"/>
      <c r="O19" s="307"/>
      <c r="P19" s="295"/>
      <c r="Q19" s="308"/>
      <c r="R19" s="309"/>
      <c r="S19" s="310"/>
      <c r="T19" s="294"/>
      <c r="U19" s="295"/>
      <c r="V19" s="291" t="str">
        <f t="shared" si="2"/>
        <v/>
      </c>
      <c r="W19" s="293"/>
      <c r="X19" s="278" t="str">
        <f t="shared" si="0"/>
        <v/>
      </c>
      <c r="Y19" s="278"/>
      <c r="Z19" s="296" t="str">
        <f t="shared" si="3"/>
        <v/>
      </c>
      <c r="AA19" s="297"/>
      <c r="AD19" s="2" t="e">
        <f t="shared" si="4"/>
        <v>#VALUE!</v>
      </c>
      <c r="AE19" s="2" t="e">
        <f t="shared" si="5"/>
        <v>#VALUE!</v>
      </c>
      <c r="AG19" s="47" t="b">
        <v>0</v>
      </c>
      <c r="AH19" s="2" t="str">
        <f t="shared" si="6"/>
        <v>エラー</v>
      </c>
      <c r="AI19" s="2" t="str">
        <f t="shared" si="7"/>
        <v>エラー</v>
      </c>
      <c r="AK19" s="2" t="e">
        <f t="shared" si="8"/>
        <v>#DIV/0!</v>
      </c>
      <c r="AL19" s="2" t="e">
        <f t="shared" si="9"/>
        <v>#DIV/0!</v>
      </c>
      <c r="AN19" s="2">
        <f t="shared" si="10"/>
        <v>0</v>
      </c>
      <c r="AO19" s="40" t="str">
        <f t="shared" si="1"/>
        <v>FALSE</v>
      </c>
    </row>
    <row r="20" spans="2:41" s="2" customFormat="1" ht="21.95" customHeight="1" thickBot="1">
      <c r="B20" s="210" t="s">
        <v>189</v>
      </c>
      <c r="C20" s="211"/>
      <c r="D20" s="211"/>
      <c r="E20" s="211"/>
      <c r="F20" s="211"/>
      <c r="G20" s="211"/>
      <c r="H20" s="211"/>
      <c r="I20" s="211"/>
      <c r="J20" s="211"/>
      <c r="K20" s="211"/>
      <c r="L20" s="211"/>
      <c r="M20" s="211"/>
      <c r="N20" s="211"/>
      <c r="O20" s="211"/>
      <c r="P20" s="211"/>
      <c r="Q20" s="211"/>
      <c r="R20" s="211"/>
      <c r="S20" s="211"/>
      <c r="T20" s="211"/>
      <c r="U20" s="211"/>
      <c r="V20" s="298">
        <f>SUM(V8:W19)</f>
        <v>0</v>
      </c>
      <c r="W20" s="298"/>
      <c r="X20" s="298">
        <f>IF(共通条件・結果!AA7="８地域","-",SUM(X8:Y19))</f>
        <v>0</v>
      </c>
      <c r="Y20" s="298"/>
      <c r="Z20" s="298">
        <f>SUM(Z8:AA19)</f>
        <v>0</v>
      </c>
      <c r="AA20" s="299"/>
    </row>
    <row r="21" spans="2:41" s="2" customFormat="1" ht="9.9499999999999993" customHeight="1">
      <c r="AN21" s="256"/>
      <c r="AO21" s="256"/>
    </row>
    <row r="22" spans="2:41" s="2" customFormat="1" ht="21.95" customHeight="1" thickBot="1">
      <c r="E22" s="4"/>
      <c r="J22" s="4" t="s">
        <v>13</v>
      </c>
    </row>
    <row r="23" spans="2:41" s="2" customFormat="1" ht="21.95" customHeight="1">
      <c r="J23" s="311" t="s">
        <v>14</v>
      </c>
      <c r="K23" s="174"/>
      <c r="L23" s="174"/>
      <c r="M23" s="312"/>
      <c r="N23" s="324" t="s">
        <v>142</v>
      </c>
      <c r="O23" s="174"/>
      <c r="P23" s="174"/>
      <c r="Q23" s="312"/>
      <c r="R23" s="239" t="s">
        <v>143</v>
      </c>
      <c r="S23" s="191"/>
      <c r="T23" s="328" t="s">
        <v>9</v>
      </c>
      <c r="U23" s="329"/>
      <c r="V23" s="316" t="s">
        <v>147</v>
      </c>
      <c r="W23" s="317"/>
      <c r="X23" s="316" t="s">
        <v>145</v>
      </c>
      <c r="Y23" s="317"/>
      <c r="Z23" s="316" t="s">
        <v>112</v>
      </c>
      <c r="AA23" s="175"/>
      <c r="AN23" s="256" t="s">
        <v>58</v>
      </c>
      <c r="AO23" s="256"/>
    </row>
    <row r="24" spans="2:41" s="2" customFormat="1" ht="21.95" customHeight="1">
      <c r="J24" s="313"/>
      <c r="K24" s="256"/>
      <c r="L24" s="256"/>
      <c r="M24" s="314"/>
      <c r="N24" s="325"/>
      <c r="O24" s="326"/>
      <c r="P24" s="326"/>
      <c r="Q24" s="327"/>
      <c r="R24" s="240"/>
      <c r="S24" s="236"/>
      <c r="T24" s="330"/>
      <c r="U24" s="331"/>
      <c r="V24" s="318"/>
      <c r="W24" s="319"/>
      <c r="X24" s="318"/>
      <c r="Y24" s="319"/>
      <c r="Z24" s="321"/>
      <c r="AA24" s="322"/>
      <c r="AN24" s="40"/>
      <c r="AO24" s="40"/>
    </row>
    <row r="25" spans="2:41" s="2" customFormat="1" ht="21.95" customHeight="1" thickBot="1">
      <c r="J25" s="315"/>
      <c r="K25" s="219"/>
      <c r="L25" s="219"/>
      <c r="M25" s="220"/>
      <c r="N25" s="333" t="s">
        <v>8</v>
      </c>
      <c r="O25" s="334"/>
      <c r="P25" s="335" t="s">
        <v>7</v>
      </c>
      <c r="Q25" s="238"/>
      <c r="R25" s="238"/>
      <c r="S25" s="238"/>
      <c r="T25" s="332"/>
      <c r="U25" s="332"/>
      <c r="V25" s="223"/>
      <c r="W25" s="320"/>
      <c r="X25" s="223"/>
      <c r="Y25" s="320"/>
      <c r="Z25" s="257"/>
      <c r="AA25" s="323"/>
      <c r="AN25" s="65" t="s">
        <v>56</v>
      </c>
      <c r="AO25" s="2" t="s">
        <v>54</v>
      </c>
    </row>
    <row r="26" spans="2:41" s="2" customFormat="1" ht="21.95" customHeight="1">
      <c r="D26" s="82"/>
      <c r="E26" s="82"/>
      <c r="J26" s="341"/>
      <c r="K26" s="342"/>
      <c r="L26" s="342"/>
      <c r="M26" s="343"/>
      <c r="N26" s="271"/>
      <c r="O26" s="272"/>
      <c r="P26" s="272"/>
      <c r="Q26" s="273"/>
      <c r="R26" s="274"/>
      <c r="S26" s="274"/>
      <c r="T26" s="344"/>
      <c r="U26" s="344"/>
      <c r="V26" s="336" t="str">
        <f>IF(N26="","",N26*P26*R26*0.034*$V$4)</f>
        <v/>
      </c>
      <c r="W26" s="336"/>
      <c r="X26" s="336" t="str">
        <f>IF(N26="","",IF(ISERROR(N26*P26*R26*0.034*$X$4),"-",N26*P26*R26*0.034*$X$4))</f>
        <v/>
      </c>
      <c r="Y26" s="336"/>
      <c r="Z26" s="336" t="str">
        <f>IF(N26="","",N26*P26*AN26)</f>
        <v/>
      </c>
      <c r="AA26" s="337"/>
      <c r="AD26" s="47"/>
      <c r="AN26" s="2">
        <f>IF(AO26="FALSE",R26,IF(T26="風除室",1/((1/R26)+0.1),0.5*R26+0.5*(1/((1/R26)+AO26))))</f>
        <v>0</v>
      </c>
      <c r="AO26" s="40" t="str">
        <f>IF(T26="","FALSE",IF(T26="雨戸",0.1,IF(T26="ｼｬｯﾀｰ",0.1,IF(T26="障子",0.18,IF(T26="風除室",0.1)))))</f>
        <v>FALSE</v>
      </c>
    </row>
    <row r="27" spans="2:41" s="2" customFormat="1" ht="21.95" customHeight="1">
      <c r="D27" s="82"/>
      <c r="E27" s="82"/>
      <c r="J27" s="338"/>
      <c r="K27" s="339"/>
      <c r="L27" s="339"/>
      <c r="M27" s="340"/>
      <c r="N27" s="287"/>
      <c r="O27" s="288"/>
      <c r="P27" s="289"/>
      <c r="Q27" s="290"/>
      <c r="R27" s="287"/>
      <c r="S27" s="290"/>
      <c r="T27" s="283"/>
      <c r="U27" s="284"/>
      <c r="V27" s="291" t="str">
        <f>IF(N27="","",N27*P27*R27*0.034*$V$4)</f>
        <v/>
      </c>
      <c r="W27" s="293"/>
      <c r="X27" s="291" t="str">
        <f>IF(N27="","",IF(ISERROR(N27*P27*R27*0.034*$X$4),"-",N27*P27*R27*0.034*$X$4))</f>
        <v/>
      </c>
      <c r="Y27" s="293"/>
      <c r="Z27" s="291" t="str">
        <f>IF(N27="","",N27*P27*AN27)</f>
        <v/>
      </c>
      <c r="AA27" s="292"/>
      <c r="AD27" s="47"/>
      <c r="AN27" s="2">
        <f>IF(AO27="FALSE",R27,IF(T27="風除室",1/((1/R27)+0.1),0.5*R27+0.5*(1/((1/R27)+AO27))))</f>
        <v>0</v>
      </c>
      <c r="AO27" s="40" t="str">
        <f>IF(T27="","FALSE",IF(T27="雨戸",0.1,IF(T27="ｼｬｯﾀｰ",0.1,IF(T27="障子",0.18,IF(T27="風除室",0.1)))))</f>
        <v>FALSE</v>
      </c>
    </row>
    <row r="28" spans="2:41" s="2" customFormat="1" ht="21.95" customHeight="1" thickBot="1">
      <c r="D28" s="82"/>
      <c r="E28" s="82"/>
      <c r="J28" s="345"/>
      <c r="K28" s="346"/>
      <c r="L28" s="346"/>
      <c r="M28" s="347"/>
      <c r="N28" s="302"/>
      <c r="O28" s="303"/>
      <c r="P28" s="303"/>
      <c r="Q28" s="304"/>
      <c r="R28" s="305"/>
      <c r="S28" s="305"/>
      <c r="T28" s="251" t="s">
        <v>44</v>
      </c>
      <c r="U28" s="251"/>
      <c r="V28" s="348" t="str">
        <f>IF(N28="","",N28*P28*R28*0.034*$V$4)</f>
        <v/>
      </c>
      <c r="W28" s="348"/>
      <c r="X28" s="348" t="str">
        <f>IF(N28="","",IF(ISERROR(N28*P28*R28*0.034*$X$4),"-",N28*P28*R28*0.034*$X$4))</f>
        <v/>
      </c>
      <c r="Y28" s="348"/>
      <c r="Z28" s="348" t="str">
        <f>IF(N28="","",N28*P28*AN28)</f>
        <v/>
      </c>
      <c r="AA28" s="349"/>
      <c r="AD28" s="47"/>
      <c r="AN28" s="2" t="e">
        <f>IF(AO28="FALSE",R28,IF(T28="風除室",1/((1/R28)+0.1),0.5*R28+0.5*(1/((1/R28)+AO28))))</f>
        <v>#DIV/0!</v>
      </c>
      <c r="AO28" s="40" t="b">
        <f>IF(T28="","FALSE",IF(T28="雨戸",0.1,IF(T28="ｼｬｯﾀｰ",0.1,IF(T28="障子",0.18,IF(T28="風除室",0.1)))))</f>
        <v>0</v>
      </c>
    </row>
    <row r="29" spans="2:41" s="2" customFormat="1" ht="21.95" customHeight="1" thickBot="1">
      <c r="J29" s="210" t="s">
        <v>190</v>
      </c>
      <c r="K29" s="211"/>
      <c r="L29" s="211"/>
      <c r="M29" s="211"/>
      <c r="N29" s="211"/>
      <c r="O29" s="211"/>
      <c r="P29" s="211"/>
      <c r="Q29" s="211"/>
      <c r="R29" s="211"/>
      <c r="S29" s="211"/>
      <c r="T29" s="211"/>
      <c r="U29" s="212"/>
      <c r="V29" s="350">
        <f>SUM(V26:W28)</f>
        <v>0</v>
      </c>
      <c r="W29" s="350"/>
      <c r="X29" s="350">
        <f>SUM(X26:Y28)</f>
        <v>0</v>
      </c>
      <c r="Y29" s="350"/>
      <c r="Z29" s="350">
        <f>SUM(Z26:AA28)</f>
        <v>0</v>
      </c>
      <c r="AA29" s="351"/>
      <c r="AO29" s="40"/>
    </row>
    <row r="30" spans="2:41" s="2" customFormat="1" ht="9.9499999999999993" customHeight="1">
      <c r="J30" s="26"/>
      <c r="K30" s="26"/>
      <c r="L30" s="26"/>
      <c r="M30" s="26"/>
      <c r="N30" s="26"/>
      <c r="O30" s="26"/>
      <c r="P30" s="26"/>
      <c r="Q30" s="26"/>
      <c r="R30" s="26"/>
      <c r="S30" s="26"/>
      <c r="T30" s="26"/>
      <c r="U30" s="26"/>
      <c r="V30" s="66"/>
      <c r="W30" s="66"/>
      <c r="X30" s="66"/>
      <c r="Y30" s="66"/>
      <c r="Z30" s="66"/>
      <c r="AA30" s="66"/>
      <c r="AO30" s="40"/>
    </row>
    <row r="31" spans="2:41" s="2" customFormat="1" ht="21.95" customHeight="1" thickBot="1">
      <c r="J31" s="4" t="s">
        <v>15</v>
      </c>
      <c r="K31" s="4"/>
      <c r="L31" s="4"/>
      <c r="AO31" s="40"/>
    </row>
    <row r="32" spans="2:41" s="2" customFormat="1" ht="21.95" customHeight="1">
      <c r="J32" s="311" t="s">
        <v>0</v>
      </c>
      <c r="K32" s="312"/>
      <c r="L32" s="316" t="s">
        <v>148</v>
      </c>
      <c r="M32" s="317"/>
      <c r="N32" s="316" t="s">
        <v>149</v>
      </c>
      <c r="O32" s="317"/>
      <c r="P32" s="357" t="s">
        <v>150</v>
      </c>
      <c r="Q32" s="358"/>
      <c r="R32" s="239" t="s">
        <v>143</v>
      </c>
      <c r="S32" s="191"/>
      <c r="T32" s="239" t="s">
        <v>147</v>
      </c>
      <c r="U32" s="191"/>
      <c r="V32" s="239" t="s">
        <v>145</v>
      </c>
      <c r="W32" s="191"/>
      <c r="X32" s="239" t="s">
        <v>112</v>
      </c>
      <c r="Y32" s="192"/>
      <c r="AO32" s="40"/>
    </row>
    <row r="33" spans="2:41" s="2" customFormat="1" ht="21.95" customHeight="1">
      <c r="J33" s="313"/>
      <c r="K33" s="314"/>
      <c r="L33" s="318"/>
      <c r="M33" s="319"/>
      <c r="N33" s="318"/>
      <c r="O33" s="319"/>
      <c r="P33" s="359"/>
      <c r="Q33" s="360"/>
      <c r="R33" s="236"/>
      <c r="S33" s="236"/>
      <c r="T33" s="240"/>
      <c r="U33" s="236"/>
      <c r="V33" s="240"/>
      <c r="W33" s="236"/>
      <c r="X33" s="236"/>
      <c r="Y33" s="260"/>
      <c r="AO33" s="40"/>
    </row>
    <row r="34" spans="2:41" s="2" customFormat="1" ht="21.95" customHeight="1" thickBot="1">
      <c r="J34" s="315"/>
      <c r="K34" s="220"/>
      <c r="L34" s="223"/>
      <c r="M34" s="320"/>
      <c r="N34" s="223"/>
      <c r="O34" s="320"/>
      <c r="P34" s="361"/>
      <c r="Q34" s="362"/>
      <c r="R34" s="238"/>
      <c r="S34" s="238"/>
      <c r="T34" s="238"/>
      <c r="U34" s="238"/>
      <c r="V34" s="238"/>
      <c r="W34" s="238"/>
      <c r="X34" s="238"/>
      <c r="Y34" s="261"/>
    </row>
    <row r="35" spans="2:41" s="2" customFormat="1" ht="21.95" customHeight="1">
      <c r="J35" s="269"/>
      <c r="K35" s="352"/>
      <c r="L35" s="353"/>
      <c r="M35" s="354"/>
      <c r="N35" s="353"/>
      <c r="O35" s="354"/>
      <c r="P35" s="355" t="str">
        <f>IF(L35="","",L35-N35)</f>
        <v/>
      </c>
      <c r="Q35" s="356"/>
      <c r="R35" s="274"/>
      <c r="S35" s="274"/>
      <c r="T35" s="278" t="str">
        <f>IF(P35="","",P35*R35*0.034*$V$4)</f>
        <v/>
      </c>
      <c r="U35" s="278"/>
      <c r="V35" s="291" t="str">
        <f>IF(P35="","",IF(ISERROR(P35*R35*0.034*$X$4),"-",P35*R35*0.034*$X$4))</f>
        <v/>
      </c>
      <c r="W35" s="293"/>
      <c r="X35" s="336" t="str">
        <f>IF(R35="","",R35*P35)</f>
        <v/>
      </c>
      <c r="Y35" s="337"/>
      <c r="AD35" s="47"/>
      <c r="AE35" s="47"/>
      <c r="AF35" s="47"/>
    </row>
    <row r="36" spans="2:41" s="2" customFormat="1" ht="21.95" customHeight="1">
      <c r="J36" s="245"/>
      <c r="K36" s="286"/>
      <c r="L36" s="287"/>
      <c r="M36" s="290"/>
      <c r="N36" s="287"/>
      <c r="O36" s="290"/>
      <c r="P36" s="363" t="str">
        <f t="shared" ref="P36:P37" si="11">IF(L36="","",L36-N36)</f>
        <v/>
      </c>
      <c r="Q36" s="364"/>
      <c r="R36" s="287"/>
      <c r="S36" s="290"/>
      <c r="T36" s="291" t="str">
        <f t="shared" ref="T36:T39" si="12">IF(P36="","",P36*R36*0.034*$V$4)</f>
        <v/>
      </c>
      <c r="U36" s="293"/>
      <c r="V36" s="291" t="str">
        <f t="shared" ref="V36:V39" si="13">IF(P36="","",IF(ISERROR(P36*R36*0.034*$X$4),"-",P36*R36*0.034*$X$4))</f>
        <v/>
      </c>
      <c r="W36" s="293"/>
      <c r="X36" s="291" t="str">
        <f t="shared" ref="X36:X39" si="14">IF(R36="","",R36*P36)</f>
        <v/>
      </c>
      <c r="Y36" s="292"/>
      <c r="AD36" s="47"/>
      <c r="AE36" s="47"/>
      <c r="AF36" s="47"/>
    </row>
    <row r="37" spans="2:41" s="2" customFormat="1" ht="21.95" customHeight="1">
      <c r="J37" s="245"/>
      <c r="K37" s="286"/>
      <c r="L37" s="287"/>
      <c r="M37" s="290"/>
      <c r="N37" s="287"/>
      <c r="O37" s="290"/>
      <c r="P37" s="363" t="str">
        <f t="shared" si="11"/>
        <v/>
      </c>
      <c r="Q37" s="364"/>
      <c r="R37" s="287"/>
      <c r="S37" s="290"/>
      <c r="T37" s="291" t="str">
        <f t="shared" si="12"/>
        <v/>
      </c>
      <c r="U37" s="293"/>
      <c r="V37" s="291" t="str">
        <f t="shared" si="13"/>
        <v/>
      </c>
      <c r="W37" s="293"/>
      <c r="X37" s="291" t="str">
        <f t="shared" si="14"/>
        <v/>
      </c>
      <c r="Y37" s="292"/>
      <c r="AD37" s="47"/>
      <c r="AE37" s="47"/>
      <c r="AF37" s="47"/>
    </row>
    <row r="38" spans="2:41" s="2" customFormat="1" ht="21.95" customHeight="1">
      <c r="J38" s="245"/>
      <c r="K38" s="286"/>
      <c r="L38" s="287"/>
      <c r="M38" s="290"/>
      <c r="N38" s="287"/>
      <c r="O38" s="290"/>
      <c r="P38" s="363" t="str">
        <f>IF(L38="","",L38-N38)</f>
        <v/>
      </c>
      <c r="Q38" s="364"/>
      <c r="R38" s="250"/>
      <c r="S38" s="250"/>
      <c r="T38" s="278" t="str">
        <f t="shared" si="12"/>
        <v/>
      </c>
      <c r="U38" s="278"/>
      <c r="V38" s="291" t="str">
        <f t="shared" si="13"/>
        <v/>
      </c>
      <c r="W38" s="293"/>
      <c r="X38" s="278" t="str">
        <f t="shared" si="14"/>
        <v/>
      </c>
      <c r="Y38" s="279"/>
      <c r="AD38" s="47"/>
      <c r="AE38" s="47"/>
      <c r="AF38" s="47"/>
    </row>
    <row r="39" spans="2:41" s="2" customFormat="1" ht="21.95" customHeight="1" thickBot="1">
      <c r="J39" s="300"/>
      <c r="K39" s="376"/>
      <c r="L39" s="377"/>
      <c r="M39" s="378"/>
      <c r="N39" s="377"/>
      <c r="O39" s="378"/>
      <c r="P39" s="379" t="str">
        <f>IF(L39="","",L39-N39)</f>
        <v/>
      </c>
      <c r="Q39" s="380"/>
      <c r="R39" s="381"/>
      <c r="S39" s="381"/>
      <c r="T39" s="296" t="str">
        <f t="shared" si="12"/>
        <v/>
      </c>
      <c r="U39" s="296"/>
      <c r="V39" s="382" t="str">
        <f t="shared" si="13"/>
        <v/>
      </c>
      <c r="W39" s="383"/>
      <c r="X39" s="296" t="str">
        <f t="shared" si="14"/>
        <v/>
      </c>
      <c r="Y39" s="297"/>
      <c r="AD39" s="47"/>
      <c r="AE39" s="47"/>
      <c r="AF39" s="47"/>
    </row>
    <row r="40" spans="2:41" s="2" customFormat="1" ht="21.95" customHeight="1" thickBot="1">
      <c r="J40" s="210" t="s">
        <v>191</v>
      </c>
      <c r="K40" s="211"/>
      <c r="L40" s="211"/>
      <c r="M40" s="211"/>
      <c r="N40" s="211"/>
      <c r="O40" s="211"/>
      <c r="P40" s="211"/>
      <c r="Q40" s="211"/>
      <c r="R40" s="211"/>
      <c r="S40" s="211"/>
      <c r="T40" s="350">
        <f>SUM(T35:U39)</f>
        <v>0</v>
      </c>
      <c r="U40" s="350"/>
      <c r="V40" s="350">
        <f>IF(共通条件・結果!AA7="８地域","-",SUM(V35:W39))</f>
        <v>0</v>
      </c>
      <c r="W40" s="350"/>
      <c r="X40" s="350">
        <f>SUM(X35:Y39)</f>
        <v>0</v>
      </c>
      <c r="Y40" s="351"/>
    </row>
    <row r="41" spans="2:41" s="2" customFormat="1" ht="12">
      <c r="J41" s="67" t="s">
        <v>157</v>
      </c>
    </row>
    <row r="42" spans="2:41" s="2" customFormat="1" ht="21.95" customHeight="1" thickBot="1">
      <c r="B42" s="4" t="s">
        <v>192</v>
      </c>
    </row>
    <row r="43" spans="2:41" s="2" customFormat="1" ht="21.95" customHeight="1">
      <c r="B43" s="365" t="s">
        <v>187</v>
      </c>
      <c r="C43" s="366"/>
      <c r="D43" s="165" t="s">
        <v>37</v>
      </c>
      <c r="E43" s="166"/>
      <c r="F43" s="166"/>
      <c r="G43" s="166"/>
      <c r="H43" s="166"/>
      <c r="I43" s="166"/>
      <c r="J43" s="193"/>
      <c r="K43" s="61"/>
      <c r="L43" s="371">
        <f>Q43+U43+Y43</f>
        <v>0</v>
      </c>
      <c r="M43" s="371"/>
      <c r="N43" s="371"/>
      <c r="O43" s="61" t="s">
        <v>22</v>
      </c>
      <c r="P43" s="11" t="s">
        <v>21</v>
      </c>
      <c r="Q43" s="372">
        <f>D8*F8+D9*F9+D10*F10+D11*F11+D12*F12+D13*F13+D14*F14+D15*F15+D16*F16+D17*F17+D18*F18+D19*F19</f>
        <v>0</v>
      </c>
      <c r="R43" s="372"/>
      <c r="S43" s="68" t="s">
        <v>23</v>
      </c>
      <c r="T43" s="68" t="s">
        <v>20</v>
      </c>
      <c r="U43" s="373">
        <f>N26*P26+N27*P27+N28*P28</f>
        <v>0</v>
      </c>
      <c r="V43" s="373"/>
      <c r="W43" s="68" t="s">
        <v>23</v>
      </c>
      <c r="X43" s="68" t="s">
        <v>1</v>
      </c>
      <c r="Y43" s="375">
        <f>SUM(P35:Q39)</f>
        <v>0</v>
      </c>
      <c r="Z43" s="375"/>
      <c r="AA43" s="69" t="s">
        <v>17</v>
      </c>
    </row>
    <row r="44" spans="2:41" s="2" customFormat="1" ht="21.95" customHeight="1">
      <c r="B44" s="367"/>
      <c r="C44" s="368"/>
      <c r="D44" s="196" t="s">
        <v>47</v>
      </c>
      <c r="E44" s="197"/>
      <c r="F44" s="197"/>
      <c r="G44" s="197"/>
      <c r="H44" s="197"/>
      <c r="I44" s="197"/>
      <c r="J44" s="198"/>
      <c r="K44" s="64"/>
      <c r="L44" s="64"/>
      <c r="M44" s="64"/>
      <c r="N44" s="64"/>
      <c r="O44" s="64"/>
      <c r="P44" s="64"/>
      <c r="Q44" s="64"/>
      <c r="R44" s="64"/>
      <c r="S44" s="64"/>
      <c r="T44" s="64"/>
      <c r="U44" s="64"/>
      <c r="V44" s="64"/>
      <c r="W44" s="385">
        <f>V20+V29+T40</f>
        <v>0</v>
      </c>
      <c r="X44" s="385"/>
      <c r="Y44" s="385"/>
      <c r="Z44" s="386" t="s">
        <v>115</v>
      </c>
      <c r="AA44" s="387"/>
    </row>
    <row r="45" spans="2:41" s="2" customFormat="1" ht="21.95" customHeight="1">
      <c r="B45" s="367"/>
      <c r="C45" s="368"/>
      <c r="D45" s="196" t="s">
        <v>48</v>
      </c>
      <c r="E45" s="197"/>
      <c r="F45" s="197"/>
      <c r="G45" s="197"/>
      <c r="H45" s="197"/>
      <c r="I45" s="197"/>
      <c r="J45" s="198"/>
      <c r="K45" s="64"/>
      <c r="L45" s="64"/>
      <c r="M45" s="64"/>
      <c r="N45" s="64"/>
      <c r="O45" s="64"/>
      <c r="P45" s="64"/>
      <c r="Q45" s="64"/>
      <c r="R45" s="64"/>
      <c r="S45" s="64"/>
      <c r="T45" s="64"/>
      <c r="U45" s="64"/>
      <c r="V45" s="64"/>
      <c r="W45" s="385">
        <f>IF(共通条件・結果!AA7="８地域","-",$X$20+$X$29+$V$40)</f>
        <v>0</v>
      </c>
      <c r="X45" s="385"/>
      <c r="Y45" s="385"/>
      <c r="Z45" s="386" t="s">
        <v>115</v>
      </c>
      <c r="AA45" s="387"/>
    </row>
    <row r="46" spans="2:41" s="2" customFormat="1" ht="21.95" customHeight="1" thickBot="1">
      <c r="B46" s="369"/>
      <c r="C46" s="370"/>
      <c r="D46" s="178" t="s">
        <v>18</v>
      </c>
      <c r="E46" s="179"/>
      <c r="F46" s="179"/>
      <c r="G46" s="179"/>
      <c r="H46" s="179"/>
      <c r="I46" s="179"/>
      <c r="J46" s="180"/>
      <c r="K46" s="62"/>
      <c r="L46" s="62"/>
      <c r="M46" s="62"/>
      <c r="N46" s="62"/>
      <c r="O46" s="62"/>
      <c r="P46" s="62"/>
      <c r="Q46" s="62"/>
      <c r="R46" s="62"/>
      <c r="S46" s="62"/>
      <c r="T46" s="62"/>
      <c r="U46" s="62"/>
      <c r="V46" s="62"/>
      <c r="W46" s="384">
        <f>Z20+Z29+X40</f>
        <v>0</v>
      </c>
      <c r="X46" s="384"/>
      <c r="Y46" s="384"/>
      <c r="Z46" s="63" t="s">
        <v>19</v>
      </c>
      <c r="AA46" s="70"/>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algorithmName="SHA-512" hashValue="uQLS9l8ULd5JceA89g7dZCLgGQ8jyrfqLAaSH4fxY5AeakNL+p0ggUFNJNx3MwCvfvQ/lK28+k0QCLZOcJZbcg==" saltValue="udcCjeWmqqOJVyDRLzOMMw==" spinCount="100000" sheet="1" objects="1" scenarios="1" selectLockedCells="1"/>
  <mergeCells count="289">
    <mergeCell ref="D44:J44"/>
    <mergeCell ref="W44:Y44"/>
    <mergeCell ref="Z44:AA44"/>
    <mergeCell ref="D45:J45"/>
    <mergeCell ref="W45:Y45"/>
    <mergeCell ref="Z45:AA45"/>
    <mergeCell ref="J40:S40"/>
    <mergeCell ref="T40:U40"/>
    <mergeCell ref="V40:W40"/>
    <mergeCell ref="X40:Y40"/>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Z28:AA28"/>
    <mergeCell ref="V29:W29"/>
    <mergeCell ref="X29:Y29"/>
    <mergeCell ref="Z29:AA29"/>
    <mergeCell ref="V27:W27"/>
    <mergeCell ref="X27:Y27"/>
    <mergeCell ref="Z27:AA27"/>
    <mergeCell ref="V32:W34"/>
    <mergeCell ref="X32:Y34"/>
    <mergeCell ref="J28:M28"/>
    <mergeCell ref="N28:O28"/>
    <mergeCell ref="P28:Q28"/>
    <mergeCell ref="V26:W26"/>
    <mergeCell ref="X26:Y26"/>
    <mergeCell ref="V28:W28"/>
    <mergeCell ref="X28:Y28"/>
    <mergeCell ref="R28:S28"/>
    <mergeCell ref="T28:U28"/>
    <mergeCell ref="Z26:AA26"/>
    <mergeCell ref="J27:M27"/>
    <mergeCell ref="N27:O27"/>
    <mergeCell ref="P27:Q27"/>
    <mergeCell ref="AN23:AO23"/>
    <mergeCell ref="J26:M26"/>
    <mergeCell ref="N26:O26"/>
    <mergeCell ref="P26:Q26"/>
    <mergeCell ref="R26:S26"/>
    <mergeCell ref="T26:U26"/>
    <mergeCell ref="R27:S27"/>
    <mergeCell ref="T27:U27"/>
    <mergeCell ref="AN21:AO21"/>
    <mergeCell ref="J23:M25"/>
    <mergeCell ref="V23:W25"/>
    <mergeCell ref="X23:Y25"/>
    <mergeCell ref="Z23:AA25"/>
    <mergeCell ref="N23:Q24"/>
    <mergeCell ref="R23:S25"/>
    <mergeCell ref="T23:U25"/>
    <mergeCell ref="N25:O25"/>
    <mergeCell ref="P25:Q25"/>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N8:O8"/>
    <mergeCell ref="P8:Q8"/>
    <mergeCell ref="R8:S8"/>
    <mergeCell ref="T8:U8"/>
    <mergeCell ref="V8:W8"/>
    <mergeCell ref="X8:Y8"/>
    <mergeCell ref="B8:C8"/>
    <mergeCell ref="D8:E8"/>
    <mergeCell ref="F8:G8"/>
    <mergeCell ref="H8:I8"/>
    <mergeCell ref="J8:K8"/>
    <mergeCell ref="L8:M8"/>
    <mergeCell ref="AD6:AE6"/>
    <mergeCell ref="AH6:AI6"/>
    <mergeCell ref="AK6:AL6"/>
    <mergeCell ref="AN6:AO6"/>
    <mergeCell ref="P7:Q7"/>
    <mergeCell ref="R7:S7"/>
    <mergeCell ref="T7:U7"/>
    <mergeCell ref="V5:W7"/>
    <mergeCell ref="X5:Y7"/>
    <mergeCell ref="Z5:AA7"/>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s>
  <phoneticPr fontId="4"/>
  <conditionalFormatting sqref="B8:C8">
    <cfRule type="expression" dxfId="1154" priority="393" stopIfTrue="1">
      <formula>$AE$2&lt;&gt;2</formula>
    </cfRule>
    <cfRule type="expression" dxfId="1153" priority="394" stopIfTrue="1">
      <formula>$AE$2&lt;&gt;2</formula>
    </cfRule>
  </conditionalFormatting>
  <conditionalFormatting sqref="D8:E8">
    <cfRule type="expression" dxfId="1152" priority="391" stopIfTrue="1">
      <formula>$AE$2&lt;&gt;2</formula>
    </cfRule>
    <cfRule type="expression" dxfId="1151" priority="392" stopIfTrue="1">
      <formula>$AE$2&lt;&gt;2</formula>
    </cfRule>
  </conditionalFormatting>
  <conditionalFormatting sqref="F8:G8">
    <cfRule type="expression" dxfId="1150" priority="389" stopIfTrue="1">
      <formula>$AE$2&lt;&gt;2</formula>
    </cfRule>
    <cfRule type="expression" dxfId="1149" priority="390" stopIfTrue="1">
      <formula>$AE$2&lt;&gt;2</formula>
    </cfRule>
  </conditionalFormatting>
  <conditionalFormatting sqref="H8:I8">
    <cfRule type="expression" dxfId="1148" priority="387" stopIfTrue="1">
      <formula>$AE$2&lt;&gt;2</formula>
    </cfRule>
    <cfRule type="expression" dxfId="1147" priority="388" stopIfTrue="1">
      <formula>$AE$2&lt;&gt;2</formula>
    </cfRule>
  </conditionalFormatting>
  <conditionalFormatting sqref="J8:K8">
    <cfRule type="expression" dxfId="1146" priority="385" stopIfTrue="1">
      <formula>$AE$2&lt;&gt;2</formula>
    </cfRule>
    <cfRule type="expression" dxfId="1145" priority="386" stopIfTrue="1">
      <formula>$AE$2&lt;&gt;2</formula>
    </cfRule>
  </conditionalFormatting>
  <conditionalFormatting sqref="L8:M8">
    <cfRule type="expression" dxfId="1144" priority="383" stopIfTrue="1">
      <formula>$AE$2&lt;&gt;2</formula>
    </cfRule>
    <cfRule type="expression" dxfId="1143" priority="384" stopIfTrue="1">
      <formula>$AE$2&lt;&gt;2</formula>
    </cfRule>
  </conditionalFormatting>
  <conditionalFormatting sqref="N8:O8">
    <cfRule type="expression" dxfId="1142" priority="381" stopIfTrue="1">
      <formula>$AE$2&lt;&gt;2</formula>
    </cfRule>
    <cfRule type="expression" dxfId="1141" priority="382" stopIfTrue="1">
      <formula>$AE$2&lt;&gt;2</formula>
    </cfRule>
  </conditionalFormatting>
  <conditionalFormatting sqref="P8:Q8">
    <cfRule type="expression" dxfId="1140" priority="379" stopIfTrue="1">
      <formula>$AE$2&lt;&gt;2</formula>
    </cfRule>
    <cfRule type="expression" dxfId="1139" priority="380" stopIfTrue="1">
      <formula>$AE$2&lt;&gt;2</formula>
    </cfRule>
  </conditionalFormatting>
  <conditionalFormatting sqref="R8:S8">
    <cfRule type="expression" dxfId="1138" priority="377" stopIfTrue="1">
      <formula>$AE$2&lt;&gt;2</formula>
    </cfRule>
    <cfRule type="expression" dxfId="1137" priority="378" stopIfTrue="1">
      <formula>$AE$2&lt;&gt;2</formula>
    </cfRule>
  </conditionalFormatting>
  <conditionalFormatting sqref="T8:U8">
    <cfRule type="expression" dxfId="1136" priority="375" stopIfTrue="1">
      <formula>$AE$2&lt;&gt;2</formula>
    </cfRule>
    <cfRule type="expression" dxfId="1135" priority="376" stopIfTrue="1">
      <formula>$AE$2&lt;&gt;2</formula>
    </cfRule>
  </conditionalFormatting>
  <conditionalFormatting sqref="B9:C9">
    <cfRule type="expression" dxfId="1134" priority="373" stopIfTrue="1">
      <formula>$AE$2&lt;&gt;2</formula>
    </cfRule>
    <cfRule type="expression" dxfId="1133" priority="374" stopIfTrue="1">
      <formula>$AE$2&lt;&gt;2</formula>
    </cfRule>
  </conditionalFormatting>
  <conditionalFormatting sqref="D9:E9">
    <cfRule type="expression" dxfId="1132" priority="371" stopIfTrue="1">
      <formula>$AE$2&lt;&gt;2</formula>
    </cfRule>
    <cfRule type="expression" dxfId="1131" priority="372" stopIfTrue="1">
      <formula>$AE$2&lt;&gt;2</formula>
    </cfRule>
  </conditionalFormatting>
  <conditionalFormatting sqref="F9:G9">
    <cfRule type="expression" dxfId="1130" priority="369" stopIfTrue="1">
      <formula>$AE$2&lt;&gt;2</formula>
    </cfRule>
    <cfRule type="expression" dxfId="1129" priority="370" stopIfTrue="1">
      <formula>$AE$2&lt;&gt;2</formula>
    </cfRule>
  </conditionalFormatting>
  <conditionalFormatting sqref="H9:I9">
    <cfRule type="expression" dxfId="1128" priority="367" stopIfTrue="1">
      <formula>$AE$2&lt;&gt;2</formula>
    </cfRule>
    <cfRule type="expression" dxfId="1127" priority="368" stopIfTrue="1">
      <formula>$AE$2&lt;&gt;2</formula>
    </cfRule>
  </conditionalFormatting>
  <conditionalFormatting sqref="J9:K9">
    <cfRule type="expression" dxfId="1126" priority="365" stopIfTrue="1">
      <formula>$AE$2&lt;&gt;2</formula>
    </cfRule>
    <cfRule type="expression" dxfId="1125" priority="366" stopIfTrue="1">
      <formula>$AE$2&lt;&gt;2</formula>
    </cfRule>
  </conditionalFormatting>
  <conditionalFormatting sqref="L9:M9">
    <cfRule type="expression" dxfId="1124" priority="363" stopIfTrue="1">
      <formula>$AE$2&lt;&gt;2</formula>
    </cfRule>
    <cfRule type="expression" dxfId="1123" priority="364" stopIfTrue="1">
      <formula>$AE$2&lt;&gt;2</formula>
    </cfRule>
  </conditionalFormatting>
  <conditionalFormatting sqref="N9:O9">
    <cfRule type="expression" dxfId="1122" priority="361" stopIfTrue="1">
      <formula>$AE$2&lt;&gt;2</formula>
    </cfRule>
    <cfRule type="expression" dxfId="1121" priority="362" stopIfTrue="1">
      <formula>$AE$2&lt;&gt;2</formula>
    </cfRule>
  </conditionalFormatting>
  <conditionalFormatting sqref="P9:Q9">
    <cfRule type="expression" dxfId="1120" priority="359" stopIfTrue="1">
      <formula>$AE$2&lt;&gt;2</formula>
    </cfRule>
    <cfRule type="expression" dxfId="1119" priority="360" stopIfTrue="1">
      <formula>$AE$2&lt;&gt;2</formula>
    </cfRule>
  </conditionalFormatting>
  <conditionalFormatting sqref="R9:S9">
    <cfRule type="expression" dxfId="1118" priority="357" stopIfTrue="1">
      <formula>$AE$2&lt;&gt;2</formula>
    </cfRule>
    <cfRule type="expression" dxfId="1117" priority="358" stopIfTrue="1">
      <formula>$AE$2&lt;&gt;2</formula>
    </cfRule>
  </conditionalFormatting>
  <conditionalFormatting sqref="T9:U9">
    <cfRule type="expression" dxfId="1116" priority="355" stopIfTrue="1">
      <formula>$AE$2&lt;&gt;2</formula>
    </cfRule>
    <cfRule type="expression" dxfId="1115" priority="356" stopIfTrue="1">
      <formula>$AE$2&lt;&gt;2</formula>
    </cfRule>
  </conditionalFormatting>
  <conditionalFormatting sqref="B10:C10">
    <cfRule type="expression" dxfId="1114" priority="353" stopIfTrue="1">
      <formula>$AE$2&lt;&gt;2</formula>
    </cfRule>
    <cfRule type="expression" dxfId="1113" priority="354" stopIfTrue="1">
      <formula>$AE$2&lt;&gt;2</formula>
    </cfRule>
  </conditionalFormatting>
  <conditionalFormatting sqref="D10:E10">
    <cfRule type="expression" dxfId="1112" priority="351" stopIfTrue="1">
      <formula>$AE$2&lt;&gt;2</formula>
    </cfRule>
    <cfRule type="expression" dxfId="1111" priority="352" stopIfTrue="1">
      <formula>$AE$2&lt;&gt;2</formula>
    </cfRule>
  </conditionalFormatting>
  <conditionalFormatting sqref="F10:G10">
    <cfRule type="expression" dxfId="1110" priority="349" stopIfTrue="1">
      <formula>$AE$2&lt;&gt;2</formula>
    </cfRule>
    <cfRule type="expression" dxfId="1109" priority="350" stopIfTrue="1">
      <formula>$AE$2&lt;&gt;2</formula>
    </cfRule>
  </conditionalFormatting>
  <conditionalFormatting sqref="H10:I10">
    <cfRule type="expression" dxfId="1108" priority="347" stopIfTrue="1">
      <formula>$AE$2&lt;&gt;2</formula>
    </cfRule>
    <cfRule type="expression" dxfId="1107" priority="348" stopIfTrue="1">
      <formula>$AE$2&lt;&gt;2</formula>
    </cfRule>
  </conditionalFormatting>
  <conditionalFormatting sqref="J10:K10">
    <cfRule type="expression" dxfId="1106" priority="345" stopIfTrue="1">
      <formula>$AE$2&lt;&gt;2</formula>
    </cfRule>
    <cfRule type="expression" dxfId="1105" priority="346" stopIfTrue="1">
      <formula>$AE$2&lt;&gt;2</formula>
    </cfRule>
  </conditionalFormatting>
  <conditionalFormatting sqref="L10:M10">
    <cfRule type="expression" dxfId="1104" priority="343" stopIfTrue="1">
      <formula>$AE$2&lt;&gt;2</formula>
    </cfRule>
    <cfRule type="expression" dxfId="1103" priority="344" stopIfTrue="1">
      <formula>$AE$2&lt;&gt;2</formula>
    </cfRule>
  </conditionalFormatting>
  <conditionalFormatting sqref="N10:O10">
    <cfRule type="expression" dxfId="1102" priority="341" stopIfTrue="1">
      <formula>$AE$2&lt;&gt;2</formula>
    </cfRule>
    <cfRule type="expression" dxfId="1101" priority="342" stopIfTrue="1">
      <formula>$AE$2&lt;&gt;2</formula>
    </cfRule>
  </conditionalFormatting>
  <conditionalFormatting sqref="P10:Q10">
    <cfRule type="expression" dxfId="1100" priority="339" stopIfTrue="1">
      <formula>$AE$2&lt;&gt;2</formula>
    </cfRule>
    <cfRule type="expression" dxfId="1099" priority="340" stopIfTrue="1">
      <formula>$AE$2&lt;&gt;2</formula>
    </cfRule>
  </conditionalFormatting>
  <conditionalFormatting sqref="R10:S10">
    <cfRule type="expression" dxfId="1098" priority="337" stopIfTrue="1">
      <formula>$AE$2&lt;&gt;2</formula>
    </cfRule>
    <cfRule type="expression" dxfId="1097" priority="338" stopIfTrue="1">
      <formula>$AE$2&lt;&gt;2</formula>
    </cfRule>
  </conditionalFormatting>
  <conditionalFormatting sqref="T10:U10">
    <cfRule type="expression" dxfId="1096" priority="335" stopIfTrue="1">
      <formula>$AE$2&lt;&gt;2</formula>
    </cfRule>
    <cfRule type="expression" dxfId="1095" priority="336" stopIfTrue="1">
      <formula>$AE$2&lt;&gt;2</formula>
    </cfRule>
  </conditionalFormatting>
  <conditionalFormatting sqref="B11:C11">
    <cfRule type="expression" dxfId="1094" priority="333" stopIfTrue="1">
      <formula>$AE$2&lt;&gt;2</formula>
    </cfRule>
    <cfRule type="expression" dxfId="1093" priority="334" stopIfTrue="1">
      <formula>$AE$2&lt;&gt;2</formula>
    </cfRule>
  </conditionalFormatting>
  <conditionalFormatting sqref="D11:E11">
    <cfRule type="expression" dxfId="1092" priority="331" stopIfTrue="1">
      <formula>$AE$2&lt;&gt;2</formula>
    </cfRule>
    <cfRule type="expression" dxfId="1091" priority="332" stopIfTrue="1">
      <formula>$AE$2&lt;&gt;2</formula>
    </cfRule>
  </conditionalFormatting>
  <conditionalFormatting sqref="F11:G11">
    <cfRule type="expression" dxfId="1090" priority="329" stopIfTrue="1">
      <formula>$AE$2&lt;&gt;2</formula>
    </cfRule>
    <cfRule type="expression" dxfId="1089" priority="330" stopIfTrue="1">
      <formula>$AE$2&lt;&gt;2</formula>
    </cfRule>
  </conditionalFormatting>
  <conditionalFormatting sqref="H11:I11">
    <cfRule type="expression" dxfId="1088" priority="327" stopIfTrue="1">
      <formula>$AE$2&lt;&gt;2</formula>
    </cfRule>
    <cfRule type="expression" dxfId="1087" priority="328" stopIfTrue="1">
      <formula>$AE$2&lt;&gt;2</formula>
    </cfRule>
  </conditionalFormatting>
  <conditionalFormatting sqref="J11:K11">
    <cfRule type="expression" dxfId="1086" priority="325" stopIfTrue="1">
      <formula>$AE$2&lt;&gt;2</formula>
    </cfRule>
    <cfRule type="expression" dxfId="1085" priority="326" stopIfTrue="1">
      <formula>$AE$2&lt;&gt;2</formula>
    </cfRule>
  </conditionalFormatting>
  <conditionalFormatting sqref="L11:M11">
    <cfRule type="expression" dxfId="1084" priority="323" stopIfTrue="1">
      <formula>$AE$2&lt;&gt;2</formula>
    </cfRule>
    <cfRule type="expression" dxfId="1083" priority="324" stopIfTrue="1">
      <formula>$AE$2&lt;&gt;2</formula>
    </cfRule>
  </conditionalFormatting>
  <conditionalFormatting sqref="N11:O11">
    <cfRule type="expression" dxfId="1082" priority="321" stopIfTrue="1">
      <formula>$AE$2&lt;&gt;2</formula>
    </cfRule>
    <cfRule type="expression" dxfId="1081" priority="322" stopIfTrue="1">
      <formula>$AE$2&lt;&gt;2</formula>
    </cfRule>
  </conditionalFormatting>
  <conditionalFormatting sqref="P11:Q11">
    <cfRule type="expression" dxfId="1080" priority="319" stopIfTrue="1">
      <formula>$AE$2&lt;&gt;2</formula>
    </cfRule>
    <cfRule type="expression" dxfId="1079" priority="320" stopIfTrue="1">
      <formula>$AE$2&lt;&gt;2</formula>
    </cfRule>
  </conditionalFormatting>
  <conditionalFormatting sqref="R11:S11">
    <cfRule type="expression" dxfId="1078" priority="317" stopIfTrue="1">
      <formula>$AE$2&lt;&gt;2</formula>
    </cfRule>
    <cfRule type="expression" dxfId="1077" priority="318" stopIfTrue="1">
      <formula>$AE$2&lt;&gt;2</formula>
    </cfRule>
  </conditionalFormatting>
  <conditionalFormatting sqref="T11:U11">
    <cfRule type="expression" dxfId="1076" priority="315" stopIfTrue="1">
      <formula>$AE$2&lt;&gt;2</formula>
    </cfRule>
    <cfRule type="expression" dxfId="1075" priority="316" stopIfTrue="1">
      <formula>$AE$2&lt;&gt;2</formula>
    </cfRule>
  </conditionalFormatting>
  <conditionalFormatting sqref="B12:C12">
    <cfRule type="expression" dxfId="1074" priority="313" stopIfTrue="1">
      <formula>$AE$2&lt;&gt;2</formula>
    </cfRule>
    <cfRule type="expression" dxfId="1073" priority="314" stopIfTrue="1">
      <formula>$AE$2&lt;&gt;2</formula>
    </cfRule>
  </conditionalFormatting>
  <conditionalFormatting sqref="D12:E12">
    <cfRule type="expression" dxfId="1072" priority="311" stopIfTrue="1">
      <formula>$AE$2&lt;&gt;2</formula>
    </cfRule>
    <cfRule type="expression" dxfId="1071" priority="312" stopIfTrue="1">
      <formula>$AE$2&lt;&gt;2</formula>
    </cfRule>
  </conditionalFormatting>
  <conditionalFormatting sqref="F12:G12">
    <cfRule type="expression" dxfId="1070" priority="309" stopIfTrue="1">
      <formula>$AE$2&lt;&gt;2</formula>
    </cfRule>
    <cfRule type="expression" dxfId="1069" priority="310" stopIfTrue="1">
      <formula>$AE$2&lt;&gt;2</formula>
    </cfRule>
  </conditionalFormatting>
  <conditionalFormatting sqref="H12:I12">
    <cfRule type="expression" dxfId="1068" priority="307" stopIfTrue="1">
      <formula>$AE$2&lt;&gt;2</formula>
    </cfRule>
    <cfRule type="expression" dxfId="1067" priority="308" stopIfTrue="1">
      <formula>$AE$2&lt;&gt;2</formula>
    </cfRule>
  </conditionalFormatting>
  <conditionalFormatting sqref="J12:K12">
    <cfRule type="expression" dxfId="1066" priority="305" stopIfTrue="1">
      <formula>$AE$2&lt;&gt;2</formula>
    </cfRule>
    <cfRule type="expression" dxfId="1065" priority="306" stopIfTrue="1">
      <formula>$AE$2&lt;&gt;2</formula>
    </cfRule>
  </conditionalFormatting>
  <conditionalFormatting sqref="L12:M12">
    <cfRule type="expression" dxfId="1064" priority="303" stopIfTrue="1">
      <formula>$AE$2&lt;&gt;2</formula>
    </cfRule>
    <cfRule type="expression" dxfId="1063" priority="304" stopIfTrue="1">
      <formula>$AE$2&lt;&gt;2</formula>
    </cfRule>
  </conditionalFormatting>
  <conditionalFormatting sqref="N12:O12">
    <cfRule type="expression" dxfId="1062" priority="301" stopIfTrue="1">
      <formula>$AE$2&lt;&gt;2</formula>
    </cfRule>
    <cfRule type="expression" dxfId="1061" priority="302" stopIfTrue="1">
      <formula>$AE$2&lt;&gt;2</formula>
    </cfRule>
  </conditionalFormatting>
  <conditionalFormatting sqref="P12:Q12">
    <cfRule type="expression" dxfId="1060" priority="299" stopIfTrue="1">
      <formula>$AE$2&lt;&gt;2</formula>
    </cfRule>
    <cfRule type="expression" dxfId="1059" priority="300" stopIfTrue="1">
      <formula>$AE$2&lt;&gt;2</formula>
    </cfRule>
  </conditionalFormatting>
  <conditionalFormatting sqref="R12:S12">
    <cfRule type="expression" dxfId="1058" priority="297" stopIfTrue="1">
      <formula>$AE$2&lt;&gt;2</formula>
    </cfRule>
    <cfRule type="expression" dxfId="1057" priority="298" stopIfTrue="1">
      <formula>$AE$2&lt;&gt;2</formula>
    </cfRule>
  </conditionalFormatting>
  <conditionalFormatting sqref="T12:U12">
    <cfRule type="expression" dxfId="1056" priority="295" stopIfTrue="1">
      <formula>$AE$2&lt;&gt;2</formula>
    </cfRule>
    <cfRule type="expression" dxfId="1055" priority="296" stopIfTrue="1">
      <formula>$AE$2&lt;&gt;2</formula>
    </cfRule>
  </conditionalFormatting>
  <conditionalFormatting sqref="B13:C13">
    <cfRule type="expression" dxfId="1054" priority="293" stopIfTrue="1">
      <formula>$AE$2&lt;&gt;2</formula>
    </cfRule>
    <cfRule type="expression" dxfId="1053" priority="294" stopIfTrue="1">
      <formula>$AE$2&lt;&gt;2</formula>
    </cfRule>
  </conditionalFormatting>
  <conditionalFormatting sqref="D13:E13">
    <cfRule type="expression" dxfId="1052" priority="291" stopIfTrue="1">
      <formula>$AE$2&lt;&gt;2</formula>
    </cfRule>
    <cfRule type="expression" dxfId="1051" priority="292" stopIfTrue="1">
      <formula>$AE$2&lt;&gt;2</formula>
    </cfRule>
  </conditionalFormatting>
  <conditionalFormatting sqref="F13:G13">
    <cfRule type="expression" dxfId="1050" priority="289" stopIfTrue="1">
      <formula>$AE$2&lt;&gt;2</formula>
    </cfRule>
    <cfRule type="expression" dxfId="1049" priority="290" stopIfTrue="1">
      <formula>$AE$2&lt;&gt;2</formula>
    </cfRule>
  </conditionalFormatting>
  <conditionalFormatting sqref="H13:I13">
    <cfRule type="expression" dxfId="1048" priority="287" stopIfTrue="1">
      <formula>$AE$2&lt;&gt;2</formula>
    </cfRule>
    <cfRule type="expression" dxfId="1047" priority="288" stopIfTrue="1">
      <formula>$AE$2&lt;&gt;2</formula>
    </cfRule>
  </conditionalFormatting>
  <conditionalFormatting sqref="J13:K13">
    <cfRule type="expression" dxfId="1046" priority="285" stopIfTrue="1">
      <formula>$AE$2&lt;&gt;2</formula>
    </cfRule>
    <cfRule type="expression" dxfId="1045" priority="286" stopIfTrue="1">
      <formula>$AE$2&lt;&gt;2</formula>
    </cfRule>
  </conditionalFormatting>
  <conditionalFormatting sqref="L13:M13">
    <cfRule type="expression" dxfId="1044" priority="283" stopIfTrue="1">
      <formula>$AE$2&lt;&gt;2</formula>
    </cfRule>
    <cfRule type="expression" dxfId="1043" priority="284" stopIfTrue="1">
      <formula>$AE$2&lt;&gt;2</formula>
    </cfRule>
  </conditionalFormatting>
  <conditionalFormatting sqref="N13:O13">
    <cfRule type="expression" dxfId="1042" priority="281" stopIfTrue="1">
      <formula>$AE$2&lt;&gt;2</formula>
    </cfRule>
    <cfRule type="expression" dxfId="1041" priority="282" stopIfTrue="1">
      <formula>$AE$2&lt;&gt;2</formula>
    </cfRule>
  </conditionalFormatting>
  <conditionalFormatting sqref="P13:Q13">
    <cfRule type="expression" dxfId="1040" priority="279" stopIfTrue="1">
      <formula>$AE$2&lt;&gt;2</formula>
    </cfRule>
    <cfRule type="expression" dxfId="1039" priority="280" stopIfTrue="1">
      <formula>$AE$2&lt;&gt;2</formula>
    </cfRule>
  </conditionalFormatting>
  <conditionalFormatting sqref="R13:S13">
    <cfRule type="expression" dxfId="1038" priority="277" stopIfTrue="1">
      <formula>$AE$2&lt;&gt;2</formula>
    </cfRule>
    <cfRule type="expression" dxfId="1037" priority="278" stopIfTrue="1">
      <formula>$AE$2&lt;&gt;2</formula>
    </cfRule>
  </conditionalFormatting>
  <conditionalFormatting sqref="T13:U13">
    <cfRule type="expression" dxfId="1036" priority="275" stopIfTrue="1">
      <formula>$AE$2&lt;&gt;2</formula>
    </cfRule>
    <cfRule type="expression" dxfId="1035" priority="276" stopIfTrue="1">
      <formula>$AE$2&lt;&gt;2</formula>
    </cfRule>
  </conditionalFormatting>
  <conditionalFormatting sqref="B14:C14">
    <cfRule type="expression" dxfId="1034" priority="273" stopIfTrue="1">
      <formula>$AE$2&lt;&gt;2</formula>
    </cfRule>
    <cfRule type="expression" dxfId="1033" priority="274" stopIfTrue="1">
      <formula>$AE$2&lt;&gt;2</formula>
    </cfRule>
  </conditionalFormatting>
  <conditionalFormatting sqref="D14:E14">
    <cfRule type="expression" dxfId="1032" priority="271" stopIfTrue="1">
      <formula>$AE$2&lt;&gt;2</formula>
    </cfRule>
    <cfRule type="expression" dxfId="1031" priority="272" stopIfTrue="1">
      <formula>$AE$2&lt;&gt;2</formula>
    </cfRule>
  </conditionalFormatting>
  <conditionalFormatting sqref="F14:G14">
    <cfRule type="expression" dxfId="1030" priority="269" stopIfTrue="1">
      <formula>$AE$2&lt;&gt;2</formula>
    </cfRule>
    <cfRule type="expression" dxfId="1029" priority="270" stopIfTrue="1">
      <formula>$AE$2&lt;&gt;2</formula>
    </cfRule>
  </conditionalFormatting>
  <conditionalFormatting sqref="H14:I14">
    <cfRule type="expression" dxfId="1028" priority="267" stopIfTrue="1">
      <formula>$AE$2&lt;&gt;2</formula>
    </cfRule>
    <cfRule type="expression" dxfId="1027" priority="268" stopIfTrue="1">
      <formula>$AE$2&lt;&gt;2</formula>
    </cfRule>
  </conditionalFormatting>
  <conditionalFormatting sqref="J14:K14">
    <cfRule type="expression" dxfId="1026" priority="265" stopIfTrue="1">
      <formula>$AE$2&lt;&gt;2</formula>
    </cfRule>
    <cfRule type="expression" dxfId="1025" priority="266" stopIfTrue="1">
      <formula>$AE$2&lt;&gt;2</formula>
    </cfRule>
  </conditionalFormatting>
  <conditionalFormatting sqref="L14:M14">
    <cfRule type="expression" dxfId="1024" priority="263" stopIfTrue="1">
      <formula>$AE$2&lt;&gt;2</formula>
    </cfRule>
    <cfRule type="expression" dxfId="1023" priority="264" stopIfTrue="1">
      <formula>$AE$2&lt;&gt;2</formula>
    </cfRule>
  </conditionalFormatting>
  <conditionalFormatting sqref="N14:O14">
    <cfRule type="expression" dxfId="1022" priority="262" stopIfTrue="1">
      <formula>$AE$2&lt;&gt;2</formula>
    </cfRule>
  </conditionalFormatting>
  <conditionalFormatting sqref="N14:O14">
    <cfRule type="expression" dxfId="1021" priority="261" stopIfTrue="1">
      <formula>$AE$2&lt;&gt;2</formula>
    </cfRule>
  </conditionalFormatting>
  <conditionalFormatting sqref="P14:Q14">
    <cfRule type="expression" dxfId="1020" priority="260" stopIfTrue="1">
      <formula>$AE$2&lt;&gt;2</formula>
    </cfRule>
  </conditionalFormatting>
  <conditionalFormatting sqref="P14:Q14">
    <cfRule type="expression" dxfId="1019" priority="259" stopIfTrue="1">
      <formula>$AE$2&lt;&gt;2</formula>
    </cfRule>
  </conditionalFormatting>
  <conditionalFormatting sqref="R14:S14">
    <cfRule type="expression" dxfId="1018" priority="258" stopIfTrue="1">
      <formula>$AE$2&lt;&gt;2</formula>
    </cfRule>
  </conditionalFormatting>
  <conditionalFormatting sqref="R14:S14">
    <cfRule type="expression" dxfId="1017" priority="257" stopIfTrue="1">
      <formula>$AE$2&lt;&gt;2</formula>
    </cfRule>
  </conditionalFormatting>
  <conditionalFormatting sqref="T14:U14">
    <cfRule type="expression" dxfId="1016" priority="256" stopIfTrue="1">
      <formula>$AE$2&lt;&gt;2</formula>
    </cfRule>
  </conditionalFormatting>
  <conditionalFormatting sqref="T14:U14">
    <cfRule type="expression" dxfId="1015" priority="255" stopIfTrue="1">
      <formula>$AE$2&lt;&gt;2</formula>
    </cfRule>
  </conditionalFormatting>
  <conditionalFormatting sqref="B15:C15">
    <cfRule type="expression" dxfId="1014" priority="253" stopIfTrue="1">
      <formula>$AE$2&lt;&gt;2</formula>
    </cfRule>
    <cfRule type="expression" dxfId="1013" priority="254" stopIfTrue="1">
      <formula>$AE$2&lt;&gt;2</formula>
    </cfRule>
  </conditionalFormatting>
  <conditionalFormatting sqref="D15:E15">
    <cfRule type="expression" dxfId="1012" priority="251" stopIfTrue="1">
      <formula>$AE$2&lt;&gt;2</formula>
    </cfRule>
    <cfRule type="expression" dxfId="1011" priority="252" stopIfTrue="1">
      <formula>$AE$2&lt;&gt;2</formula>
    </cfRule>
  </conditionalFormatting>
  <conditionalFormatting sqref="F15:G15">
    <cfRule type="expression" dxfId="1010" priority="249" stopIfTrue="1">
      <formula>$AE$2&lt;&gt;2</formula>
    </cfRule>
    <cfRule type="expression" dxfId="1009" priority="250" stopIfTrue="1">
      <formula>$AE$2&lt;&gt;2</formula>
    </cfRule>
  </conditionalFormatting>
  <conditionalFormatting sqref="H15:I15">
    <cfRule type="expression" dxfId="1008" priority="247" stopIfTrue="1">
      <formula>$AE$2&lt;&gt;2</formula>
    </cfRule>
    <cfRule type="expression" dxfId="1007" priority="248" stopIfTrue="1">
      <formula>$AE$2&lt;&gt;2</formula>
    </cfRule>
  </conditionalFormatting>
  <conditionalFormatting sqref="J15:K15">
    <cfRule type="expression" dxfId="1006" priority="245" stopIfTrue="1">
      <formula>$AE$2&lt;&gt;2</formula>
    </cfRule>
    <cfRule type="expression" dxfId="1005" priority="246" stopIfTrue="1">
      <formula>$AE$2&lt;&gt;2</formula>
    </cfRule>
  </conditionalFormatting>
  <conditionalFormatting sqref="L15:M15">
    <cfRule type="expression" dxfId="1004" priority="243" stopIfTrue="1">
      <formula>$AE$2&lt;&gt;2</formula>
    </cfRule>
    <cfRule type="expression" dxfId="1003" priority="244" stopIfTrue="1">
      <formula>$AE$2&lt;&gt;2</formula>
    </cfRule>
  </conditionalFormatting>
  <conditionalFormatting sqref="N15:O15">
    <cfRule type="expression" dxfId="1002" priority="241" stopIfTrue="1">
      <formula>$AE$2&lt;&gt;2</formula>
    </cfRule>
    <cfRule type="expression" dxfId="1001" priority="242" stopIfTrue="1">
      <formula>$AE$2&lt;&gt;2</formula>
    </cfRule>
  </conditionalFormatting>
  <conditionalFormatting sqref="P15:Q15">
    <cfRule type="expression" dxfId="1000" priority="239" stopIfTrue="1">
      <formula>$AE$2&lt;&gt;2</formula>
    </cfRule>
    <cfRule type="expression" dxfId="999" priority="240" stopIfTrue="1">
      <formula>$AE$2&lt;&gt;2</formula>
    </cfRule>
  </conditionalFormatting>
  <conditionalFormatting sqref="R15:S15">
    <cfRule type="expression" dxfId="998" priority="237" stopIfTrue="1">
      <formula>$AE$2&lt;&gt;2</formula>
    </cfRule>
    <cfRule type="expression" dxfId="997" priority="238" stopIfTrue="1">
      <formula>$AE$2&lt;&gt;2</formula>
    </cfRule>
  </conditionalFormatting>
  <conditionalFormatting sqref="T15:U15">
    <cfRule type="expression" dxfId="996" priority="235" stopIfTrue="1">
      <formula>$AE$2&lt;&gt;2</formula>
    </cfRule>
    <cfRule type="expression" dxfId="995" priority="236" stopIfTrue="1">
      <formula>$AE$2&lt;&gt;2</formula>
    </cfRule>
  </conditionalFormatting>
  <conditionalFormatting sqref="B16:C16">
    <cfRule type="expression" dxfId="994" priority="233" stopIfTrue="1">
      <formula>$AE$2&lt;&gt;2</formula>
    </cfRule>
    <cfRule type="expression" dxfId="993" priority="234" stopIfTrue="1">
      <formula>$AE$2&lt;&gt;2</formula>
    </cfRule>
  </conditionalFormatting>
  <conditionalFormatting sqref="D16:E16">
    <cfRule type="expression" dxfId="992" priority="231" stopIfTrue="1">
      <formula>$AE$2&lt;&gt;2</formula>
    </cfRule>
    <cfRule type="expression" dxfId="991" priority="232" stopIfTrue="1">
      <formula>$AE$2&lt;&gt;2</formula>
    </cfRule>
  </conditionalFormatting>
  <conditionalFormatting sqref="F16:G16">
    <cfRule type="expression" dxfId="990" priority="229" stopIfTrue="1">
      <formula>$AE$2&lt;&gt;2</formula>
    </cfRule>
    <cfRule type="expression" dxfId="989" priority="230" stopIfTrue="1">
      <formula>$AE$2&lt;&gt;2</formula>
    </cfRule>
  </conditionalFormatting>
  <conditionalFormatting sqref="H16:I16">
    <cfRule type="expression" dxfId="988" priority="227" stopIfTrue="1">
      <formula>$AE$2&lt;&gt;2</formula>
    </cfRule>
    <cfRule type="expression" dxfId="987" priority="228" stopIfTrue="1">
      <formula>$AE$2&lt;&gt;2</formula>
    </cfRule>
  </conditionalFormatting>
  <conditionalFormatting sqref="J16:K16">
    <cfRule type="expression" dxfId="986" priority="225" stopIfTrue="1">
      <formula>$AE$2&lt;&gt;2</formula>
    </cfRule>
    <cfRule type="expression" dxfId="985" priority="226" stopIfTrue="1">
      <formula>$AE$2&lt;&gt;2</formula>
    </cfRule>
  </conditionalFormatting>
  <conditionalFormatting sqref="L16:M16">
    <cfRule type="expression" dxfId="984" priority="223" stopIfTrue="1">
      <formula>$AE$2&lt;&gt;2</formula>
    </cfRule>
    <cfRule type="expression" dxfId="983" priority="224" stopIfTrue="1">
      <formula>$AE$2&lt;&gt;2</formula>
    </cfRule>
  </conditionalFormatting>
  <conditionalFormatting sqref="N16:O16">
    <cfRule type="expression" dxfId="982" priority="221" stopIfTrue="1">
      <formula>$AE$2&lt;&gt;2</formula>
    </cfRule>
    <cfRule type="expression" dxfId="981" priority="222" stopIfTrue="1">
      <formula>$AE$2&lt;&gt;2</formula>
    </cfRule>
  </conditionalFormatting>
  <conditionalFormatting sqref="P16:Q16">
    <cfRule type="expression" dxfId="980" priority="219" stopIfTrue="1">
      <formula>$AE$2&lt;&gt;2</formula>
    </cfRule>
    <cfRule type="expression" dxfId="979" priority="220" stopIfTrue="1">
      <formula>$AE$2&lt;&gt;2</formula>
    </cfRule>
  </conditionalFormatting>
  <conditionalFormatting sqref="R16:S16">
    <cfRule type="expression" dxfId="978" priority="217" stopIfTrue="1">
      <formula>$AE$2&lt;&gt;2</formula>
    </cfRule>
    <cfRule type="expression" dxfId="977" priority="218" stopIfTrue="1">
      <formula>$AE$2&lt;&gt;2</formula>
    </cfRule>
  </conditionalFormatting>
  <conditionalFormatting sqref="T16:U16">
    <cfRule type="expression" dxfId="976" priority="215" stopIfTrue="1">
      <formula>$AE$2&lt;&gt;2</formula>
    </cfRule>
    <cfRule type="expression" dxfId="975" priority="216" stopIfTrue="1">
      <formula>$AE$2&lt;&gt;2</formula>
    </cfRule>
  </conditionalFormatting>
  <conditionalFormatting sqref="B17:C17">
    <cfRule type="expression" dxfId="974" priority="213" stopIfTrue="1">
      <formula>$AE$2&lt;&gt;2</formula>
    </cfRule>
    <cfRule type="expression" dxfId="973" priority="214" stopIfTrue="1">
      <formula>$AE$2&lt;&gt;2</formula>
    </cfRule>
  </conditionalFormatting>
  <conditionalFormatting sqref="D17:E17">
    <cfRule type="expression" dxfId="972" priority="211" stopIfTrue="1">
      <formula>$AE$2&lt;&gt;2</formula>
    </cfRule>
    <cfRule type="expression" dxfId="971" priority="212" stopIfTrue="1">
      <formula>$AE$2&lt;&gt;2</formula>
    </cfRule>
  </conditionalFormatting>
  <conditionalFormatting sqref="F17:G17">
    <cfRule type="expression" dxfId="970" priority="209" stopIfTrue="1">
      <formula>$AE$2&lt;&gt;2</formula>
    </cfRule>
    <cfRule type="expression" dxfId="969" priority="210" stopIfTrue="1">
      <formula>$AE$2&lt;&gt;2</formula>
    </cfRule>
  </conditionalFormatting>
  <conditionalFormatting sqref="H17:I17">
    <cfRule type="expression" dxfId="968" priority="207" stopIfTrue="1">
      <formula>$AE$2&lt;&gt;2</formula>
    </cfRule>
    <cfRule type="expression" dxfId="967" priority="208" stopIfTrue="1">
      <formula>$AE$2&lt;&gt;2</formula>
    </cfRule>
  </conditionalFormatting>
  <conditionalFormatting sqref="J17:K17">
    <cfRule type="expression" dxfId="966" priority="206" stopIfTrue="1">
      <formula>$AE$2&lt;&gt;2</formula>
    </cfRule>
  </conditionalFormatting>
  <conditionalFormatting sqref="J17:K17">
    <cfRule type="expression" dxfId="965" priority="205" stopIfTrue="1">
      <formula>$AE$2&lt;&gt;2</formula>
    </cfRule>
  </conditionalFormatting>
  <conditionalFormatting sqref="L17:M17">
    <cfRule type="expression" dxfId="964" priority="204" stopIfTrue="1">
      <formula>$AE$2&lt;&gt;2</formula>
    </cfRule>
  </conditionalFormatting>
  <conditionalFormatting sqref="L17:M17">
    <cfRule type="expression" dxfId="963" priority="203" stopIfTrue="1">
      <formula>$AE$2&lt;&gt;2</formula>
    </cfRule>
  </conditionalFormatting>
  <conditionalFormatting sqref="N17:O17">
    <cfRule type="expression" dxfId="962" priority="202" stopIfTrue="1">
      <formula>$AE$2&lt;&gt;2</formula>
    </cfRule>
  </conditionalFormatting>
  <conditionalFormatting sqref="N17:O17">
    <cfRule type="expression" dxfId="961" priority="201" stopIfTrue="1">
      <formula>$AE$2&lt;&gt;2</formula>
    </cfRule>
  </conditionalFormatting>
  <conditionalFormatting sqref="P17:Q17">
    <cfRule type="expression" dxfId="960" priority="200" stopIfTrue="1">
      <formula>$AE$2&lt;&gt;2</formula>
    </cfRule>
  </conditionalFormatting>
  <conditionalFormatting sqref="P17:Q17">
    <cfRule type="expression" dxfId="959" priority="199" stopIfTrue="1">
      <formula>$AE$2&lt;&gt;2</formula>
    </cfRule>
  </conditionalFormatting>
  <conditionalFormatting sqref="R17:S17">
    <cfRule type="expression" dxfId="958" priority="198" stopIfTrue="1">
      <formula>$AE$2&lt;&gt;2</formula>
    </cfRule>
  </conditionalFormatting>
  <conditionalFormatting sqref="R17:S17">
    <cfRule type="expression" dxfId="957" priority="197" stopIfTrue="1">
      <formula>$AE$2&lt;&gt;2</formula>
    </cfRule>
  </conditionalFormatting>
  <conditionalFormatting sqref="T17:U17">
    <cfRule type="expression" dxfId="956" priority="196" stopIfTrue="1">
      <formula>$AE$2&lt;&gt;2</formula>
    </cfRule>
  </conditionalFormatting>
  <conditionalFormatting sqref="T17:U17">
    <cfRule type="expression" dxfId="955" priority="195" stopIfTrue="1">
      <formula>$AE$2&lt;&gt;2</formula>
    </cfRule>
  </conditionalFormatting>
  <conditionalFormatting sqref="B18:C18">
    <cfRule type="expression" dxfId="954" priority="193" stopIfTrue="1">
      <formula>$AE$2&lt;&gt;2</formula>
    </cfRule>
    <cfRule type="expression" dxfId="953" priority="194" stopIfTrue="1">
      <formula>$AE$2&lt;&gt;2</formula>
    </cfRule>
  </conditionalFormatting>
  <conditionalFormatting sqref="D18:E18">
    <cfRule type="expression" dxfId="952" priority="191" stopIfTrue="1">
      <formula>$AE$2&lt;&gt;2</formula>
    </cfRule>
    <cfRule type="expression" dxfId="951" priority="192" stopIfTrue="1">
      <formula>$AE$2&lt;&gt;2</formula>
    </cfRule>
  </conditionalFormatting>
  <conditionalFormatting sqref="F18:G18">
    <cfRule type="expression" dxfId="950" priority="190" stopIfTrue="1">
      <formula>$AE$2&lt;&gt;2</formula>
    </cfRule>
  </conditionalFormatting>
  <conditionalFormatting sqref="F18:G18">
    <cfRule type="expression" dxfId="949" priority="189" stopIfTrue="1">
      <formula>$AE$2&lt;&gt;2</formula>
    </cfRule>
  </conditionalFormatting>
  <conditionalFormatting sqref="H18:I18">
    <cfRule type="expression" dxfId="948" priority="188" stopIfTrue="1">
      <formula>$AE$2&lt;&gt;2</formula>
    </cfRule>
  </conditionalFormatting>
  <conditionalFormatting sqref="H18:I18">
    <cfRule type="expression" dxfId="947" priority="187" stopIfTrue="1">
      <formula>$AE$2&lt;&gt;2</formula>
    </cfRule>
  </conditionalFormatting>
  <conditionalFormatting sqref="J18:K18">
    <cfRule type="expression" dxfId="946" priority="186" stopIfTrue="1">
      <formula>$AE$2&lt;&gt;2</formula>
    </cfRule>
  </conditionalFormatting>
  <conditionalFormatting sqref="J18:K18">
    <cfRule type="expression" dxfId="945" priority="185" stopIfTrue="1">
      <formula>$AE$2&lt;&gt;2</formula>
    </cfRule>
  </conditionalFormatting>
  <conditionalFormatting sqref="L18:M18">
    <cfRule type="expression" dxfId="944" priority="184" stopIfTrue="1">
      <formula>$AE$2&lt;&gt;2</formula>
    </cfRule>
  </conditionalFormatting>
  <conditionalFormatting sqref="L18:M18">
    <cfRule type="expression" dxfId="943" priority="183" stopIfTrue="1">
      <formula>$AE$2&lt;&gt;2</formula>
    </cfRule>
  </conditionalFormatting>
  <conditionalFormatting sqref="N18:O18">
    <cfRule type="expression" dxfId="942" priority="182" stopIfTrue="1">
      <formula>$AE$2&lt;&gt;2</formula>
    </cfRule>
  </conditionalFormatting>
  <conditionalFormatting sqref="N18:O18">
    <cfRule type="expression" dxfId="941" priority="181" stopIfTrue="1">
      <formula>$AE$2&lt;&gt;2</formula>
    </cfRule>
  </conditionalFormatting>
  <conditionalFormatting sqref="P18:Q18">
    <cfRule type="expression" dxfId="940" priority="180" stopIfTrue="1">
      <formula>$AE$2&lt;&gt;2</formula>
    </cfRule>
  </conditionalFormatting>
  <conditionalFormatting sqref="P18:Q18">
    <cfRule type="expression" dxfId="939" priority="179" stopIfTrue="1">
      <formula>$AE$2&lt;&gt;2</formula>
    </cfRule>
  </conditionalFormatting>
  <conditionalFormatting sqref="R18:S18">
    <cfRule type="expression" dxfId="938" priority="178" stopIfTrue="1">
      <formula>$AE$2&lt;&gt;2</formula>
    </cfRule>
  </conditionalFormatting>
  <conditionalFormatting sqref="R18:S18">
    <cfRule type="expression" dxfId="937" priority="177" stopIfTrue="1">
      <formula>$AE$2&lt;&gt;2</formula>
    </cfRule>
  </conditionalFormatting>
  <conditionalFormatting sqref="T18:U18">
    <cfRule type="expression" dxfId="936" priority="176" stopIfTrue="1">
      <formula>$AE$2&lt;&gt;2</formula>
    </cfRule>
  </conditionalFormatting>
  <conditionalFormatting sqref="T18:U18">
    <cfRule type="expression" dxfId="935" priority="175" stopIfTrue="1">
      <formula>$AE$2&lt;&gt;2</formula>
    </cfRule>
  </conditionalFormatting>
  <conditionalFormatting sqref="B19:C19">
    <cfRule type="expression" dxfId="934" priority="173" stopIfTrue="1">
      <formula>$AE$2&lt;&gt;2</formula>
    </cfRule>
    <cfRule type="expression" dxfId="933" priority="174" stopIfTrue="1">
      <formula>$AE$2&lt;&gt;2</formula>
    </cfRule>
  </conditionalFormatting>
  <conditionalFormatting sqref="D19:E19">
    <cfRule type="expression" dxfId="932" priority="171" stopIfTrue="1">
      <formula>$AE$2&lt;&gt;2</formula>
    </cfRule>
    <cfRule type="expression" dxfId="931" priority="172" stopIfTrue="1">
      <formula>$AE$2&lt;&gt;2</formula>
    </cfRule>
  </conditionalFormatting>
  <conditionalFormatting sqref="F19:G19">
    <cfRule type="expression" dxfId="930" priority="170" stopIfTrue="1">
      <formula>$AE$2&lt;&gt;2</formula>
    </cfRule>
  </conditionalFormatting>
  <conditionalFormatting sqref="F19:G19">
    <cfRule type="expression" dxfId="929" priority="169" stopIfTrue="1">
      <formula>$AE$2&lt;&gt;2</formula>
    </cfRule>
  </conditionalFormatting>
  <conditionalFormatting sqref="H19:I19">
    <cfRule type="expression" dxfId="928" priority="168" stopIfTrue="1">
      <formula>$AE$2&lt;&gt;2</formula>
    </cfRule>
  </conditionalFormatting>
  <conditionalFormatting sqref="H19:I19">
    <cfRule type="expression" dxfId="927" priority="167" stopIfTrue="1">
      <formula>$AE$2&lt;&gt;2</formula>
    </cfRule>
  </conditionalFormatting>
  <conditionalFormatting sqref="J19:K19">
    <cfRule type="expression" dxfId="926" priority="166" stopIfTrue="1">
      <formula>$AE$2&lt;&gt;2</formula>
    </cfRule>
  </conditionalFormatting>
  <conditionalFormatting sqref="J19:K19">
    <cfRule type="expression" dxfId="925" priority="165" stopIfTrue="1">
      <formula>$AE$2&lt;&gt;2</formula>
    </cfRule>
  </conditionalFormatting>
  <conditionalFormatting sqref="L19:M19">
    <cfRule type="expression" dxfId="924" priority="164" stopIfTrue="1">
      <formula>$AE$2&lt;&gt;2</formula>
    </cfRule>
  </conditionalFormatting>
  <conditionalFormatting sqref="L19:M19">
    <cfRule type="expression" dxfId="923" priority="163" stopIfTrue="1">
      <formula>$AE$2&lt;&gt;2</formula>
    </cfRule>
  </conditionalFormatting>
  <conditionalFormatting sqref="N19:O19">
    <cfRule type="expression" dxfId="922" priority="162" stopIfTrue="1">
      <formula>$AE$2&lt;&gt;2</formula>
    </cfRule>
  </conditionalFormatting>
  <conditionalFormatting sqref="N19:O19">
    <cfRule type="expression" dxfId="921" priority="161" stopIfTrue="1">
      <formula>$AE$2&lt;&gt;2</formula>
    </cfRule>
  </conditionalFormatting>
  <conditionalFormatting sqref="P19:Q19">
    <cfRule type="expression" dxfId="920" priority="160" stopIfTrue="1">
      <formula>$AE$2&lt;&gt;2</formula>
    </cfRule>
  </conditionalFormatting>
  <conditionalFormatting sqref="P19:Q19">
    <cfRule type="expression" dxfId="919" priority="159" stopIfTrue="1">
      <formula>$AE$2&lt;&gt;2</formula>
    </cfRule>
  </conditionalFormatting>
  <conditionalFormatting sqref="R19:S19">
    <cfRule type="expression" dxfId="918" priority="158" stopIfTrue="1">
      <formula>$AE$2&lt;&gt;2</formula>
    </cfRule>
  </conditionalFormatting>
  <conditionalFormatting sqref="R19:S19">
    <cfRule type="expression" dxfId="917" priority="157" stopIfTrue="1">
      <formula>$AE$2&lt;&gt;2</formula>
    </cfRule>
  </conditionalFormatting>
  <conditionalFormatting sqref="T19:U19">
    <cfRule type="expression" dxfId="916" priority="156" stopIfTrue="1">
      <formula>$AE$2&lt;&gt;2</formula>
    </cfRule>
  </conditionalFormatting>
  <conditionalFormatting sqref="T19:U19">
    <cfRule type="expression" dxfId="915" priority="155" stopIfTrue="1">
      <formula>$AE$2&lt;&gt;2</formula>
    </cfRule>
  </conditionalFormatting>
  <conditionalFormatting sqref="J26:M26">
    <cfRule type="expression" dxfId="914" priority="154" stopIfTrue="1">
      <formula>$AE$2&lt;&gt;2</formula>
    </cfRule>
  </conditionalFormatting>
  <conditionalFormatting sqref="J26:M26">
    <cfRule type="expression" dxfId="913" priority="153" stopIfTrue="1">
      <formula>$AE$2&lt;&gt;2</formula>
    </cfRule>
  </conditionalFormatting>
  <conditionalFormatting sqref="J26:M26">
    <cfRule type="expression" dxfId="912" priority="152" stopIfTrue="1">
      <formula>$AE$2&lt;&gt;2</formula>
    </cfRule>
  </conditionalFormatting>
  <conditionalFormatting sqref="J26:M26">
    <cfRule type="expression" dxfId="911" priority="151" stopIfTrue="1">
      <formula>$AE$2&lt;&gt;2</formula>
    </cfRule>
  </conditionalFormatting>
  <conditionalFormatting sqref="N26:O26">
    <cfRule type="expression" dxfId="910" priority="150" stopIfTrue="1">
      <formula>$AE$2&lt;&gt;2</formula>
    </cfRule>
  </conditionalFormatting>
  <conditionalFormatting sqref="N26:O26">
    <cfRule type="expression" dxfId="909" priority="149" stopIfTrue="1">
      <formula>$AE$2&lt;&gt;2</formula>
    </cfRule>
  </conditionalFormatting>
  <conditionalFormatting sqref="P26:Q26">
    <cfRule type="expression" dxfId="908" priority="148" stopIfTrue="1">
      <formula>$AE$2&lt;&gt;2</formula>
    </cfRule>
  </conditionalFormatting>
  <conditionalFormatting sqref="P26:Q26">
    <cfRule type="expression" dxfId="907" priority="147" stopIfTrue="1">
      <formula>$AE$2&lt;&gt;2</formula>
    </cfRule>
  </conditionalFormatting>
  <conditionalFormatting sqref="R26:S26">
    <cfRule type="expression" dxfId="906" priority="146" stopIfTrue="1">
      <formula>$AE$2&lt;&gt;2</formula>
    </cfRule>
  </conditionalFormatting>
  <conditionalFormatting sqref="R26:S26">
    <cfRule type="expression" dxfId="905" priority="145" stopIfTrue="1">
      <formula>$AE$2&lt;&gt;2</formula>
    </cfRule>
  </conditionalFormatting>
  <conditionalFormatting sqref="T26:U26">
    <cfRule type="expression" dxfId="904" priority="144" stopIfTrue="1">
      <formula>$AE$2&lt;&gt;2</formula>
    </cfRule>
  </conditionalFormatting>
  <conditionalFormatting sqref="T26:U26">
    <cfRule type="expression" dxfId="903" priority="143" stopIfTrue="1">
      <formula>$AE$2&lt;&gt;2</formula>
    </cfRule>
  </conditionalFormatting>
  <conditionalFormatting sqref="J27:M27">
    <cfRule type="expression" dxfId="902" priority="142" stopIfTrue="1">
      <formula>$AE$2&lt;&gt;2</formula>
    </cfRule>
  </conditionalFormatting>
  <conditionalFormatting sqref="J27:M27">
    <cfRule type="expression" dxfId="901" priority="141" stopIfTrue="1">
      <formula>$AE$2&lt;&gt;2</formula>
    </cfRule>
  </conditionalFormatting>
  <conditionalFormatting sqref="J27:M27">
    <cfRule type="expression" dxfId="900" priority="140" stopIfTrue="1">
      <formula>$AE$2&lt;&gt;2</formula>
    </cfRule>
  </conditionalFormatting>
  <conditionalFormatting sqref="J27:M27">
    <cfRule type="expression" dxfId="899" priority="139" stopIfTrue="1">
      <formula>$AE$2&lt;&gt;2</formula>
    </cfRule>
  </conditionalFormatting>
  <conditionalFormatting sqref="N27:O27">
    <cfRule type="expression" dxfId="898" priority="138" stopIfTrue="1">
      <formula>$AE$2&lt;&gt;2</formula>
    </cfRule>
  </conditionalFormatting>
  <conditionalFormatting sqref="N27:O27">
    <cfRule type="expression" dxfId="897" priority="137" stopIfTrue="1">
      <formula>$AE$2&lt;&gt;2</formula>
    </cfRule>
  </conditionalFormatting>
  <conditionalFormatting sqref="P27:Q27">
    <cfRule type="expression" dxfId="896" priority="136" stopIfTrue="1">
      <formula>$AE$2&lt;&gt;2</formula>
    </cfRule>
  </conditionalFormatting>
  <conditionalFormatting sqref="P27:Q27">
    <cfRule type="expression" dxfId="895" priority="135" stopIfTrue="1">
      <formula>$AE$2&lt;&gt;2</formula>
    </cfRule>
  </conditionalFormatting>
  <conditionalFormatting sqref="R27:S27">
    <cfRule type="expression" dxfId="894" priority="134" stopIfTrue="1">
      <formula>$AE$2&lt;&gt;2</formula>
    </cfRule>
  </conditionalFormatting>
  <conditionalFormatting sqref="R27:S27">
    <cfRule type="expression" dxfId="893" priority="133" stopIfTrue="1">
      <formula>$AE$2&lt;&gt;2</formula>
    </cfRule>
  </conditionalFormatting>
  <conditionalFormatting sqref="T27:U27">
    <cfRule type="expression" dxfId="892" priority="132" stopIfTrue="1">
      <formula>$AE$2&lt;&gt;2</formula>
    </cfRule>
  </conditionalFormatting>
  <conditionalFormatting sqref="T27:U27">
    <cfRule type="expression" dxfId="891" priority="131" stopIfTrue="1">
      <formula>$AE$2&lt;&gt;2</formula>
    </cfRule>
  </conditionalFormatting>
  <conditionalFormatting sqref="J28:M28">
    <cfRule type="expression" dxfId="890" priority="130" stopIfTrue="1">
      <formula>$AE$2&lt;&gt;2</formula>
    </cfRule>
  </conditionalFormatting>
  <conditionalFormatting sqref="J28:M28">
    <cfRule type="expression" dxfId="889" priority="129" stopIfTrue="1">
      <formula>$AE$2&lt;&gt;2</formula>
    </cfRule>
  </conditionalFormatting>
  <conditionalFormatting sqref="J28:M28">
    <cfRule type="expression" dxfId="888" priority="128" stopIfTrue="1">
      <formula>$AE$2&lt;&gt;2</formula>
    </cfRule>
  </conditionalFormatting>
  <conditionalFormatting sqref="J28:M28">
    <cfRule type="expression" dxfId="887" priority="127" stopIfTrue="1">
      <formula>$AE$2&lt;&gt;2</formula>
    </cfRule>
  </conditionalFormatting>
  <conditionalFormatting sqref="N28:O28">
    <cfRule type="expression" dxfId="886" priority="126" stopIfTrue="1">
      <formula>$AE$2&lt;&gt;2</formula>
    </cfRule>
  </conditionalFormatting>
  <conditionalFormatting sqref="N28:O28">
    <cfRule type="expression" dxfId="885" priority="125" stopIfTrue="1">
      <formula>$AE$2&lt;&gt;2</formula>
    </cfRule>
  </conditionalFormatting>
  <conditionalFormatting sqref="P28:Q28">
    <cfRule type="expression" dxfId="884" priority="124" stopIfTrue="1">
      <formula>$AE$2&lt;&gt;2</formula>
    </cfRule>
  </conditionalFormatting>
  <conditionalFormatting sqref="P28:Q28">
    <cfRule type="expression" dxfId="883" priority="123" stopIfTrue="1">
      <formula>$AE$2&lt;&gt;2</formula>
    </cfRule>
  </conditionalFormatting>
  <conditionalFormatting sqref="R28:S28">
    <cfRule type="expression" dxfId="882" priority="122" stopIfTrue="1">
      <formula>$AE$2&lt;&gt;2</formula>
    </cfRule>
  </conditionalFormatting>
  <conditionalFormatting sqref="R28:S28">
    <cfRule type="expression" dxfId="881" priority="121" stopIfTrue="1">
      <formula>$AE$2&lt;&gt;2</formula>
    </cfRule>
  </conditionalFormatting>
  <conditionalFormatting sqref="T28:U28">
    <cfRule type="expression" dxfId="880" priority="120" stopIfTrue="1">
      <formula>$AE$2&lt;&gt;2</formula>
    </cfRule>
  </conditionalFormatting>
  <conditionalFormatting sqref="T28:U28">
    <cfRule type="expression" dxfId="879" priority="119" stopIfTrue="1">
      <formula>$AE$2&lt;&gt;2</formula>
    </cfRule>
  </conditionalFormatting>
  <conditionalFormatting sqref="J35:K35">
    <cfRule type="expression" dxfId="878" priority="118" stopIfTrue="1">
      <formula>$AE$2&lt;&gt;2</formula>
    </cfRule>
  </conditionalFormatting>
  <conditionalFormatting sqref="J35:K35">
    <cfRule type="expression" dxfId="877" priority="117" stopIfTrue="1">
      <formula>$AE$2&lt;&gt;2</formula>
    </cfRule>
  </conditionalFormatting>
  <conditionalFormatting sqref="L35:M35">
    <cfRule type="expression" dxfId="876" priority="116" stopIfTrue="1">
      <formula>$AE$2&lt;&gt;2</formula>
    </cfRule>
  </conditionalFormatting>
  <conditionalFormatting sqref="L35:M35">
    <cfRule type="expression" dxfId="875" priority="115" stopIfTrue="1">
      <formula>$AE$2&lt;&gt;2</formula>
    </cfRule>
  </conditionalFormatting>
  <conditionalFormatting sqref="N35:O35">
    <cfRule type="expression" dxfId="874" priority="114" stopIfTrue="1">
      <formula>$AE$2&lt;&gt;2</formula>
    </cfRule>
  </conditionalFormatting>
  <conditionalFormatting sqref="N35:O35">
    <cfRule type="expression" dxfId="873" priority="113" stopIfTrue="1">
      <formula>$AE$2&lt;&gt;2</formula>
    </cfRule>
  </conditionalFormatting>
  <conditionalFormatting sqref="R35:S35">
    <cfRule type="expression" dxfId="872" priority="112" stopIfTrue="1">
      <formula>$AE$2&lt;&gt;2</formula>
    </cfRule>
  </conditionalFormatting>
  <conditionalFormatting sqref="R35:S35">
    <cfRule type="expression" dxfId="871" priority="111" stopIfTrue="1">
      <formula>$AE$2&lt;&gt;2</formula>
    </cfRule>
  </conditionalFormatting>
  <conditionalFormatting sqref="J36:K36">
    <cfRule type="expression" dxfId="870" priority="110" stopIfTrue="1">
      <formula>$AE$2&lt;&gt;2</formula>
    </cfRule>
  </conditionalFormatting>
  <conditionalFormatting sqref="J36:K36">
    <cfRule type="expression" dxfId="869" priority="109" stopIfTrue="1">
      <formula>$AE$2&lt;&gt;2</formula>
    </cfRule>
  </conditionalFormatting>
  <conditionalFormatting sqref="L36:M36">
    <cfRule type="expression" dxfId="868" priority="108" stopIfTrue="1">
      <formula>$AE$2&lt;&gt;2</formula>
    </cfRule>
  </conditionalFormatting>
  <conditionalFormatting sqref="L36:M36">
    <cfRule type="expression" dxfId="867" priority="107" stopIfTrue="1">
      <formula>$AE$2&lt;&gt;2</formula>
    </cfRule>
  </conditionalFormatting>
  <conditionalFormatting sqref="N36:O36">
    <cfRule type="expression" dxfId="866" priority="106" stopIfTrue="1">
      <formula>$AE$2&lt;&gt;2</formula>
    </cfRule>
  </conditionalFormatting>
  <conditionalFormatting sqref="N36:O36">
    <cfRule type="expression" dxfId="865" priority="105" stopIfTrue="1">
      <formula>$AE$2&lt;&gt;2</formula>
    </cfRule>
  </conditionalFormatting>
  <conditionalFormatting sqref="R36:S36">
    <cfRule type="expression" dxfId="864" priority="104" stopIfTrue="1">
      <formula>$AE$2&lt;&gt;2</formula>
    </cfRule>
  </conditionalFormatting>
  <conditionalFormatting sqref="R36:S36">
    <cfRule type="expression" dxfId="863" priority="103" stopIfTrue="1">
      <formula>$AE$2&lt;&gt;2</formula>
    </cfRule>
  </conditionalFormatting>
  <conditionalFormatting sqref="J37:K37">
    <cfRule type="expression" dxfId="862" priority="102" stopIfTrue="1">
      <formula>$AE$2&lt;&gt;2</formula>
    </cfRule>
  </conditionalFormatting>
  <conditionalFormatting sqref="J37:K37">
    <cfRule type="expression" dxfId="861" priority="101" stopIfTrue="1">
      <formula>$AE$2&lt;&gt;2</formula>
    </cfRule>
  </conditionalFormatting>
  <conditionalFormatting sqref="L37:M37">
    <cfRule type="expression" dxfId="860" priority="100" stopIfTrue="1">
      <formula>$AE$2&lt;&gt;2</formula>
    </cfRule>
  </conditionalFormatting>
  <conditionalFormatting sqref="L37:M37">
    <cfRule type="expression" dxfId="859" priority="99" stopIfTrue="1">
      <formula>$AE$2&lt;&gt;2</formula>
    </cfRule>
  </conditionalFormatting>
  <conditionalFormatting sqref="N37:O37">
    <cfRule type="expression" dxfId="858" priority="98" stopIfTrue="1">
      <formula>$AE$2&lt;&gt;2</formula>
    </cfRule>
  </conditionalFormatting>
  <conditionalFormatting sqref="N37:O37">
    <cfRule type="expression" dxfId="857" priority="97" stopIfTrue="1">
      <formula>$AE$2&lt;&gt;2</formula>
    </cfRule>
  </conditionalFormatting>
  <conditionalFormatting sqref="R37:S37">
    <cfRule type="expression" dxfId="856" priority="96" stopIfTrue="1">
      <formula>$AE$2&lt;&gt;2</formula>
    </cfRule>
  </conditionalFormatting>
  <conditionalFormatting sqref="R37:S37">
    <cfRule type="expression" dxfId="855" priority="95" stopIfTrue="1">
      <formula>$AE$2&lt;&gt;2</formula>
    </cfRule>
  </conditionalFormatting>
  <conditionalFormatting sqref="J38:K38">
    <cfRule type="expression" dxfId="854" priority="94" stopIfTrue="1">
      <formula>$AE$2&lt;&gt;2</formula>
    </cfRule>
  </conditionalFormatting>
  <conditionalFormatting sqref="J38:K38">
    <cfRule type="expression" dxfId="853" priority="93" stopIfTrue="1">
      <formula>$AE$2&lt;&gt;2</formula>
    </cfRule>
  </conditionalFormatting>
  <conditionalFormatting sqref="L38:M38">
    <cfRule type="expression" dxfId="852" priority="92" stopIfTrue="1">
      <formula>$AE$2&lt;&gt;2</formula>
    </cfRule>
  </conditionalFormatting>
  <conditionalFormatting sqref="L38:M38">
    <cfRule type="expression" dxfId="851" priority="91" stopIfTrue="1">
      <formula>$AE$2&lt;&gt;2</formula>
    </cfRule>
  </conditionalFormatting>
  <conditionalFormatting sqref="N38:O38">
    <cfRule type="expression" dxfId="850" priority="90" stopIfTrue="1">
      <formula>$AE$2&lt;&gt;2</formula>
    </cfRule>
  </conditionalFormatting>
  <conditionalFormatting sqref="N38:O38">
    <cfRule type="expression" dxfId="849" priority="89" stopIfTrue="1">
      <formula>$AE$2&lt;&gt;2</formula>
    </cfRule>
  </conditionalFormatting>
  <conditionalFormatting sqref="R38:S38">
    <cfRule type="expression" dxfId="848" priority="88" stopIfTrue="1">
      <formula>$AE$2&lt;&gt;2</formula>
    </cfRule>
  </conditionalFormatting>
  <conditionalFormatting sqref="R38:S38">
    <cfRule type="expression" dxfId="847" priority="87" stopIfTrue="1">
      <formula>$AE$2&lt;&gt;2</formula>
    </cfRule>
  </conditionalFormatting>
  <conditionalFormatting sqref="J39:K39">
    <cfRule type="expression" dxfId="846" priority="86" stopIfTrue="1">
      <formula>$AE$2&lt;&gt;2</formula>
    </cfRule>
  </conditionalFormatting>
  <conditionalFormatting sqref="J39:K39">
    <cfRule type="expression" dxfId="845" priority="85" stopIfTrue="1">
      <formula>$AE$2&lt;&gt;2</formula>
    </cfRule>
  </conditionalFormatting>
  <conditionalFormatting sqref="L39:M39">
    <cfRule type="expression" dxfId="844" priority="84" stopIfTrue="1">
      <formula>$AE$2&lt;&gt;2</formula>
    </cfRule>
  </conditionalFormatting>
  <conditionalFormatting sqref="L39:M39">
    <cfRule type="expression" dxfId="843" priority="83" stopIfTrue="1">
      <formula>$AE$2&lt;&gt;2</formula>
    </cfRule>
  </conditionalFormatting>
  <conditionalFormatting sqref="N39:O39">
    <cfRule type="expression" dxfId="842" priority="82" stopIfTrue="1">
      <formula>$AE$2&lt;&gt;2</formula>
    </cfRule>
  </conditionalFormatting>
  <conditionalFormatting sqref="N39:O39">
    <cfRule type="expression" dxfId="841" priority="81" stopIfTrue="1">
      <formula>$AE$2&lt;&gt;2</formula>
    </cfRule>
  </conditionalFormatting>
  <conditionalFormatting sqref="R39:S39">
    <cfRule type="expression" dxfId="840" priority="80" stopIfTrue="1">
      <formula>$AE$2&lt;&gt;2</formula>
    </cfRule>
  </conditionalFormatting>
  <conditionalFormatting sqref="R39:S39">
    <cfRule type="expression" dxfId="839" priority="79" stopIfTrue="1">
      <formula>$AE$2&lt;&gt;2</formula>
    </cfRule>
  </conditionalFormatting>
  <conditionalFormatting sqref="V8:W8">
    <cfRule type="expression" dxfId="838" priority="78">
      <formula>$AE$2&lt;&gt;2</formula>
    </cfRule>
  </conditionalFormatting>
  <conditionalFormatting sqref="X8:Y8">
    <cfRule type="expression" dxfId="837" priority="77">
      <formula>$AE$2&lt;&gt;2</formula>
    </cfRule>
  </conditionalFormatting>
  <conditionalFormatting sqref="Z8:AA8">
    <cfRule type="expression" dxfId="836" priority="76">
      <formula>$AE$2&lt;&gt;2</formula>
    </cfRule>
  </conditionalFormatting>
  <conditionalFormatting sqref="V9:W9">
    <cfRule type="expression" dxfId="835" priority="75">
      <formula>$AE$2&lt;&gt;2</formula>
    </cfRule>
  </conditionalFormatting>
  <conditionalFormatting sqref="X9:Y9">
    <cfRule type="expression" dxfId="834" priority="74">
      <formula>$AE$2&lt;&gt;2</formula>
    </cfRule>
  </conditionalFormatting>
  <conditionalFormatting sqref="Z9:AA9">
    <cfRule type="expression" dxfId="833" priority="73">
      <formula>$AE$2&lt;&gt;2</formula>
    </cfRule>
  </conditionalFormatting>
  <conditionalFormatting sqref="V10:W10">
    <cfRule type="expression" dxfId="832" priority="72">
      <formula>$AE$2&lt;&gt;2</formula>
    </cfRule>
  </conditionalFormatting>
  <conditionalFormatting sqref="X10:Y10">
    <cfRule type="expression" dxfId="831" priority="71">
      <formula>$AE$2&lt;&gt;2</formula>
    </cfRule>
  </conditionalFormatting>
  <conditionalFormatting sqref="Z10:AA10">
    <cfRule type="expression" dxfId="830" priority="70">
      <formula>$AE$2&lt;&gt;2</formula>
    </cfRule>
  </conditionalFormatting>
  <conditionalFormatting sqref="V11:W11">
    <cfRule type="expression" dxfId="829" priority="69">
      <formula>$AE$2&lt;&gt;2</formula>
    </cfRule>
  </conditionalFormatting>
  <conditionalFormatting sqref="X11:Y11">
    <cfRule type="expression" dxfId="828" priority="68">
      <formula>$AE$2&lt;&gt;2</formula>
    </cfRule>
  </conditionalFormatting>
  <conditionalFormatting sqref="Z11:AA11">
    <cfRule type="expression" dxfId="827" priority="67">
      <formula>$AE$2&lt;&gt;2</formula>
    </cfRule>
  </conditionalFormatting>
  <conditionalFormatting sqref="V12:W12">
    <cfRule type="expression" dxfId="826" priority="66">
      <formula>$AE$2&lt;&gt;2</formula>
    </cfRule>
  </conditionalFormatting>
  <conditionalFormatting sqref="X12:Y12">
    <cfRule type="expression" dxfId="825" priority="65">
      <formula>$AE$2&lt;&gt;2</formula>
    </cfRule>
  </conditionalFormatting>
  <conditionalFormatting sqref="Z12:AA12">
    <cfRule type="expression" dxfId="824" priority="64">
      <formula>$AE$2&lt;&gt;2</formula>
    </cfRule>
  </conditionalFormatting>
  <conditionalFormatting sqref="V13:W13">
    <cfRule type="expression" dxfId="823" priority="63">
      <formula>$AE$2&lt;&gt;2</formula>
    </cfRule>
  </conditionalFormatting>
  <conditionalFormatting sqref="X13:Y13">
    <cfRule type="expression" dxfId="822" priority="62">
      <formula>$AE$2&lt;&gt;2</formula>
    </cfRule>
  </conditionalFormatting>
  <conditionalFormatting sqref="Z13:AA13">
    <cfRule type="expression" dxfId="821" priority="61">
      <formula>$AE$2&lt;&gt;2</formula>
    </cfRule>
  </conditionalFormatting>
  <conditionalFormatting sqref="V14:W14">
    <cfRule type="expression" dxfId="820" priority="60">
      <formula>$AE$2&lt;&gt;2</formula>
    </cfRule>
  </conditionalFormatting>
  <conditionalFormatting sqref="X14:Y14">
    <cfRule type="expression" dxfId="819" priority="59">
      <formula>$AE$2&lt;&gt;2</formula>
    </cfRule>
  </conditionalFormatting>
  <conditionalFormatting sqref="Z14:AA14">
    <cfRule type="expression" dxfId="818" priority="58">
      <formula>$AE$2&lt;&gt;2</formula>
    </cfRule>
  </conditionalFormatting>
  <conditionalFormatting sqref="V15:W15">
    <cfRule type="expression" dxfId="817" priority="57">
      <formula>$AE$2&lt;&gt;2</formula>
    </cfRule>
  </conditionalFormatting>
  <conditionalFormatting sqref="X15:Y15">
    <cfRule type="expression" dxfId="816" priority="56">
      <formula>$AE$2&lt;&gt;2</formula>
    </cfRule>
  </conditionalFormatting>
  <conditionalFormatting sqref="Z15:AA15">
    <cfRule type="expression" dxfId="815" priority="55">
      <formula>$AE$2&lt;&gt;2</formula>
    </cfRule>
  </conditionalFormatting>
  <conditionalFormatting sqref="V16:W16">
    <cfRule type="expression" dxfId="814" priority="54">
      <formula>$AE$2&lt;&gt;2</formula>
    </cfRule>
  </conditionalFormatting>
  <conditionalFormatting sqref="X16:Y16">
    <cfRule type="expression" dxfId="813" priority="53">
      <formula>$AE$2&lt;&gt;2</formula>
    </cfRule>
  </conditionalFormatting>
  <conditionalFormatting sqref="Z16:AA16">
    <cfRule type="expression" dxfId="812" priority="52">
      <formula>$AE$2&lt;&gt;2</formula>
    </cfRule>
  </conditionalFormatting>
  <conditionalFormatting sqref="V17:W17">
    <cfRule type="expression" dxfId="811" priority="51">
      <formula>$AE$2&lt;&gt;2</formula>
    </cfRule>
  </conditionalFormatting>
  <conditionalFormatting sqref="X17:Y17">
    <cfRule type="expression" dxfId="810" priority="50">
      <formula>$AE$2&lt;&gt;2</formula>
    </cfRule>
  </conditionalFormatting>
  <conditionalFormatting sqref="Z17:AA17">
    <cfRule type="expression" dxfId="809" priority="49">
      <formula>$AE$2&lt;&gt;2</formula>
    </cfRule>
  </conditionalFormatting>
  <conditionalFormatting sqref="V18:W18">
    <cfRule type="expression" dxfId="808" priority="48">
      <formula>$AE$2&lt;&gt;2</formula>
    </cfRule>
  </conditionalFormatting>
  <conditionalFormatting sqref="X18:Y18">
    <cfRule type="expression" dxfId="807" priority="47">
      <formula>$AE$2&lt;&gt;2</formula>
    </cfRule>
  </conditionalFormatting>
  <conditionalFormatting sqref="Z18:AA18">
    <cfRule type="expression" dxfId="806" priority="46">
      <formula>$AE$2&lt;&gt;2</formula>
    </cfRule>
  </conditionalFormatting>
  <conditionalFormatting sqref="V19:W19">
    <cfRule type="expression" dxfId="805" priority="45">
      <formula>$AE$2&lt;&gt;2</formula>
    </cfRule>
  </conditionalFormatting>
  <conditionalFormatting sqref="X19:Y19">
    <cfRule type="expression" dxfId="804" priority="44">
      <formula>$AE$2&lt;&gt;2</formula>
    </cfRule>
  </conditionalFormatting>
  <conditionalFormatting sqref="Z19:AA19">
    <cfRule type="expression" dxfId="803" priority="43">
      <formula>$AE$2&lt;&gt;2</formula>
    </cfRule>
  </conditionalFormatting>
  <conditionalFormatting sqref="V26:W26">
    <cfRule type="expression" dxfId="802" priority="42">
      <formula>$AE$2&lt;&gt;2</formula>
    </cfRule>
  </conditionalFormatting>
  <conditionalFormatting sqref="X26:Y26">
    <cfRule type="expression" dxfId="801" priority="41">
      <formula>$AE$2&lt;&gt;2</formula>
    </cfRule>
  </conditionalFormatting>
  <conditionalFormatting sqref="Z26:AA26">
    <cfRule type="expression" dxfId="800" priority="40">
      <formula>$AE$2&lt;&gt;2</formula>
    </cfRule>
  </conditionalFormatting>
  <conditionalFormatting sqref="V27:W27">
    <cfRule type="expression" dxfId="799" priority="39">
      <formula>$AE$2&lt;&gt;2</formula>
    </cfRule>
  </conditionalFormatting>
  <conditionalFormatting sqref="X27:Y27">
    <cfRule type="expression" dxfId="798" priority="38">
      <formula>$AE$2&lt;&gt;2</formula>
    </cfRule>
  </conditionalFormatting>
  <conditionalFormatting sqref="Z27:AA27">
    <cfRule type="expression" dxfId="797" priority="37">
      <formula>$AE$2&lt;&gt;2</formula>
    </cfRule>
  </conditionalFormatting>
  <conditionalFormatting sqref="V28:W28">
    <cfRule type="expression" dxfId="796" priority="36">
      <formula>$AE$2&lt;&gt;2</formula>
    </cfRule>
  </conditionalFormatting>
  <conditionalFormatting sqref="X28:Y28">
    <cfRule type="expression" dxfId="795" priority="35">
      <formula>$AE$2&lt;&gt;2</formula>
    </cfRule>
  </conditionalFormatting>
  <conditionalFormatting sqref="Z28:AA28">
    <cfRule type="expression" dxfId="794" priority="34">
      <formula>$AE$2&lt;&gt;2</formula>
    </cfRule>
  </conditionalFormatting>
  <conditionalFormatting sqref="V29:W29">
    <cfRule type="expression" dxfId="793" priority="33">
      <formula>$AE$2&lt;&gt;2</formula>
    </cfRule>
  </conditionalFormatting>
  <conditionalFormatting sqref="X29:Y29">
    <cfRule type="expression" dxfId="792" priority="32">
      <formula>$AE$2&lt;&gt;2</formula>
    </cfRule>
  </conditionalFormatting>
  <conditionalFormatting sqref="Z29:AA29">
    <cfRule type="expression" dxfId="791" priority="31">
      <formula>$AE$2&lt;&gt;2</formula>
    </cfRule>
  </conditionalFormatting>
  <conditionalFormatting sqref="P35:Q35">
    <cfRule type="expression" dxfId="790" priority="30">
      <formula>$AE$2&lt;&gt;2</formula>
    </cfRule>
  </conditionalFormatting>
  <conditionalFormatting sqref="T35:U35">
    <cfRule type="expression" dxfId="789" priority="29">
      <formula>$AE$2&lt;&gt;2</formula>
    </cfRule>
  </conditionalFormatting>
  <conditionalFormatting sqref="V35:W35">
    <cfRule type="expression" dxfId="788" priority="28">
      <formula>$AE$2&lt;&gt;2</formula>
    </cfRule>
  </conditionalFormatting>
  <conditionalFormatting sqref="X35:Y35">
    <cfRule type="expression" dxfId="787" priority="27">
      <formula>$AE$2&lt;&gt;2</formula>
    </cfRule>
  </conditionalFormatting>
  <conditionalFormatting sqref="P36:Q36">
    <cfRule type="expression" dxfId="786" priority="26">
      <formula>$AE$2&lt;&gt;2</formula>
    </cfRule>
  </conditionalFormatting>
  <conditionalFormatting sqref="T36:U36">
    <cfRule type="expression" dxfId="785" priority="25">
      <formula>$AE$2&lt;&gt;2</formula>
    </cfRule>
  </conditionalFormatting>
  <conditionalFormatting sqref="V36:W36">
    <cfRule type="expression" dxfId="784" priority="24">
      <formula>$AE$2&lt;&gt;2</formula>
    </cfRule>
  </conditionalFormatting>
  <conditionalFormatting sqref="X36:Y36">
    <cfRule type="expression" dxfId="783" priority="23">
      <formula>$AE$2&lt;&gt;2</formula>
    </cfRule>
  </conditionalFormatting>
  <conditionalFormatting sqref="P37:Q37">
    <cfRule type="expression" dxfId="782" priority="22">
      <formula>$AE$2&lt;&gt;2</formula>
    </cfRule>
  </conditionalFormatting>
  <conditionalFormatting sqref="T37:U37">
    <cfRule type="expression" dxfId="781" priority="21">
      <formula>$AE$2&lt;&gt;2</formula>
    </cfRule>
  </conditionalFormatting>
  <conditionalFormatting sqref="V37:W37">
    <cfRule type="expression" dxfId="780" priority="20">
      <formula>$AE$2&lt;&gt;2</formula>
    </cfRule>
  </conditionalFormatting>
  <conditionalFormatting sqref="X37:Y37">
    <cfRule type="expression" dxfId="779" priority="19">
      <formula>$AE$2&lt;&gt;2</formula>
    </cfRule>
  </conditionalFormatting>
  <conditionalFormatting sqref="P38:Q38">
    <cfRule type="expression" dxfId="778" priority="18">
      <formula>$AE$2&lt;&gt;2</formula>
    </cfRule>
  </conditionalFormatting>
  <conditionalFormatting sqref="T38:U38">
    <cfRule type="expression" dxfId="777" priority="17">
      <formula>$AE$2&lt;&gt;2</formula>
    </cfRule>
  </conditionalFormatting>
  <conditionalFormatting sqref="V38:W38">
    <cfRule type="expression" dxfId="776" priority="16">
      <formula>$AE$2&lt;&gt;2</formula>
    </cfRule>
  </conditionalFormatting>
  <conditionalFormatting sqref="X38:Y38">
    <cfRule type="expression" dxfId="775" priority="15">
      <formula>$AE$2&lt;&gt;2</formula>
    </cfRule>
  </conditionalFormatting>
  <conditionalFormatting sqref="P39:Q39">
    <cfRule type="expression" dxfId="774" priority="14">
      <formula>$AE$2&lt;&gt;2</formula>
    </cfRule>
  </conditionalFormatting>
  <conditionalFormatting sqref="T39:U39">
    <cfRule type="expression" dxfId="773" priority="13">
      <formula>$AE$2&lt;&gt;2</formula>
    </cfRule>
  </conditionalFormatting>
  <conditionalFormatting sqref="V39:W39">
    <cfRule type="expression" dxfId="772" priority="12">
      <formula>$AE$2&lt;&gt;2</formula>
    </cfRule>
  </conditionalFormatting>
  <conditionalFormatting sqref="X39:Y39">
    <cfRule type="expression" dxfId="771" priority="11">
      <formula>$AE$2&lt;&gt;2</formula>
    </cfRule>
  </conditionalFormatting>
  <conditionalFormatting sqref="T40:U40">
    <cfRule type="expression" dxfId="770" priority="10">
      <formula>$AE$2&lt;&gt;2</formula>
    </cfRule>
  </conditionalFormatting>
  <conditionalFormatting sqref="V40:W40">
    <cfRule type="expression" dxfId="769" priority="9">
      <formula>$AE$2&lt;&gt;2</formula>
    </cfRule>
  </conditionalFormatting>
  <conditionalFormatting sqref="X40:Y40">
    <cfRule type="expression" dxfId="768" priority="8">
      <formula>$AE$2&lt;&gt;2</formula>
    </cfRule>
  </conditionalFormatting>
  <conditionalFormatting sqref="L43:N43">
    <cfRule type="expression" dxfId="767" priority="7">
      <formula>$AE$2&lt;&gt;2</formula>
    </cfRule>
  </conditionalFormatting>
  <conditionalFormatting sqref="Q43:R43">
    <cfRule type="expression" dxfId="766" priority="6">
      <formula>$AE$2&lt;&gt;2</formula>
    </cfRule>
  </conditionalFormatting>
  <conditionalFormatting sqref="U43:V43">
    <cfRule type="expression" dxfId="765" priority="5">
      <formula>$AE$2&lt;&gt;2</formula>
    </cfRule>
  </conditionalFormatting>
  <conditionalFormatting sqref="Y43:Z43">
    <cfRule type="expression" dxfId="764" priority="4">
      <formula>$AE$2&lt;&gt;2</formula>
    </cfRule>
  </conditionalFormatting>
  <conditionalFormatting sqref="W44:Y44">
    <cfRule type="expression" dxfId="763" priority="3">
      <formula>$AE$2&lt;&gt;2</formula>
    </cfRule>
  </conditionalFormatting>
  <conditionalFormatting sqref="W45:Y45">
    <cfRule type="expression" dxfId="762" priority="2">
      <formula>$AE$2&lt;&gt;2</formula>
    </cfRule>
  </conditionalFormatting>
  <conditionalFormatting sqref="W46:Y46">
    <cfRule type="expression" dxfId="761" priority="1">
      <formula>$AE$2&lt;&gt;2</formula>
    </cfRule>
  </conditionalFormatting>
  <dataValidations count="1">
    <dataValidation type="list" allowBlank="1" showInputMessage="1" showErrorMessage="1" sqref="M14:M19 L8:L19 M8:M11 T26:T28 U26 U28" xr:uid="{00000000-0002-0000-08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23906"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23907"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23908"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23909"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23910"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23911"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23912"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23913"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23914"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23915"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23916"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18</vt:i4>
      </vt:variant>
    </vt:vector>
  </HeadingPairs>
  <TitlesOfParts>
    <vt:vector size="32" baseType="lpstr">
      <vt:lpstr>共通条件・結果</vt:lpstr>
      <vt:lpstr>Ａ（北）</vt:lpstr>
      <vt:lpstr>Ａ（北東）</vt:lpstr>
      <vt:lpstr>Ａ（東）</vt:lpstr>
      <vt:lpstr>Ａ（南東）</vt:lpstr>
      <vt:lpstr>Ａ（南）</vt:lpstr>
      <vt:lpstr>Ａ（南西）</vt:lpstr>
      <vt:lpstr>Ａ（西）</vt:lpstr>
      <vt:lpstr>Ａ（北西）</vt:lpstr>
      <vt:lpstr>Ｂ（屋根・床等）</vt:lpstr>
      <vt:lpstr>Ｃ（基礎）</vt:lpstr>
      <vt:lpstr>【付録】</vt:lpstr>
      <vt:lpstr>外皮計算書簡単ガイド</vt:lpstr>
      <vt:lpstr>更新履歴</vt:lpstr>
      <vt:lpstr>【付録】!Print_Area</vt:lpstr>
      <vt:lpstr>'Ａ（西）'!Print_Area</vt:lpstr>
      <vt:lpstr>'Ａ（東）'!Print_Area</vt:lpstr>
      <vt:lpstr>'Ａ（南）'!Print_Area</vt:lpstr>
      <vt:lpstr>'Ａ（南西）'!Print_Area</vt:lpstr>
      <vt:lpstr>'Ａ（南東）'!Print_Area</vt:lpstr>
      <vt:lpstr>'Ａ（北）'!Print_Area</vt:lpstr>
      <vt:lpstr>'Ａ（北西）'!Print_Area</vt:lpstr>
      <vt:lpstr>'Ａ（北東）'!Print_Area</vt:lpstr>
      <vt:lpstr>'Ｂ（屋根・床等）'!Print_Area</vt:lpstr>
      <vt:lpstr>'Ｃ（基礎）'!Print_Area</vt:lpstr>
      <vt:lpstr>外皮計算書簡単ガイド!Print_Area</vt:lpstr>
      <vt:lpstr>共通条件・結果!Print_Area</vt:lpstr>
      <vt:lpstr>更新履歴!Print_Area</vt:lpstr>
      <vt:lpstr>温度差係数</vt:lpstr>
      <vt:lpstr>'Ｃ（基礎）'!夏方位係数</vt:lpstr>
      <vt:lpstr>'Ｃ（基礎）'!冬方位係数</vt:lpstr>
      <vt:lpstr>'Ｃ（基礎）'!方位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suito</dc:creator>
  <cp:lastModifiedBy>mkjcuser06</cp:lastModifiedBy>
  <cp:lastPrinted>2022-10-03T04:22:28Z</cp:lastPrinted>
  <dcterms:created xsi:type="dcterms:W3CDTF">2001-06-12T05:58:42Z</dcterms:created>
  <dcterms:modified xsi:type="dcterms:W3CDTF">2022-10-04T02:42:31Z</dcterms:modified>
</cp:coreProperties>
</file>